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0" windowWidth="19095" windowHeight="8415" firstSheet="2" activeTab="2"/>
  </bookViews>
  <sheets>
    <sheet name="Sheet1" sheetId="1" state="hidden" r:id="rId1"/>
    <sheet name="Sheet2" sheetId="2" state="hidden" r:id="rId2"/>
    <sheet name="prices and d's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P30" i="3"/>
  <c r="C33"/>
  <c r="C34"/>
  <c r="H29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3"/>
  <c r="H24"/>
  <c r="H25"/>
  <c r="H26"/>
  <c r="H27"/>
  <c r="H28"/>
  <c r="H30"/>
  <c r="H31"/>
  <c r="H32"/>
  <c r="H35"/>
  <c r="H36"/>
  <c r="H37"/>
  <c r="H38"/>
  <c r="H39"/>
  <c r="H40"/>
  <c r="H41"/>
  <c r="C2"/>
  <c r="C24"/>
  <c r="C25"/>
  <c r="C26"/>
  <c r="C27"/>
  <c r="C28"/>
  <c r="C30"/>
  <c r="C31"/>
  <c r="C32"/>
  <c r="C35"/>
  <c r="C36"/>
  <c r="C37"/>
  <c r="C38"/>
  <c r="C39"/>
  <c r="C40"/>
  <c r="C41"/>
  <c r="C23"/>
  <c r="C14"/>
  <c r="C15"/>
  <c r="C16"/>
  <c r="C17"/>
  <c r="C18"/>
  <c r="C19"/>
  <c r="C20"/>
  <c r="C21"/>
  <c r="C3"/>
  <c r="C4"/>
  <c r="C5"/>
  <c r="C6"/>
  <c r="C7"/>
  <c r="C8"/>
  <c r="C9"/>
  <c r="C10"/>
  <c r="C11"/>
  <c r="C12"/>
  <c r="C13"/>
  <c r="J2"/>
  <c r="V3"/>
  <c r="W3" s="1"/>
  <c r="V4"/>
  <c r="W4" s="1"/>
  <c r="V5"/>
  <c r="W5" s="1"/>
  <c r="V6"/>
  <c r="W6" s="1"/>
  <c r="V7"/>
  <c r="W7" s="1"/>
  <c r="V8"/>
  <c r="W8" s="1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3"/>
  <c r="W23" s="1"/>
  <c r="V24"/>
  <c r="W24" s="1"/>
  <c r="V25"/>
  <c r="W25" s="1"/>
  <c r="V26"/>
  <c r="W26" s="1"/>
  <c r="V27"/>
  <c r="W27" s="1"/>
  <c r="V28"/>
  <c r="W28" s="1"/>
  <c r="V30"/>
  <c r="W30" s="1"/>
  <c r="V31"/>
  <c r="W31" s="1"/>
  <c r="V32"/>
  <c r="W32" s="1"/>
  <c r="V35"/>
  <c r="W35" s="1"/>
  <c r="V36"/>
  <c r="W36" s="1"/>
  <c r="V37"/>
  <c r="W37" s="1"/>
  <c r="V38"/>
  <c r="W38" s="1"/>
  <c r="V39"/>
  <c r="W39" s="1"/>
  <c r="V40"/>
  <c r="W40" s="1"/>
  <c r="V41"/>
  <c r="W41" s="1"/>
  <c r="V2"/>
  <c r="W2" s="1"/>
  <c r="I2" s="1"/>
  <c r="M2" s="1"/>
  <c r="C29" l="1"/>
  <c r="N2"/>
  <c r="L2"/>
  <c r="K2"/>
  <c r="I3"/>
  <c r="J3"/>
  <c r="L3" l="1"/>
  <c r="K3"/>
  <c r="M3"/>
  <c r="J4"/>
  <c r="N3"/>
  <c r="J5"/>
  <c r="J6"/>
  <c r="I4"/>
  <c r="J7"/>
  <c r="O4" l="1"/>
  <c r="P6"/>
  <c r="P4"/>
  <c r="P7"/>
  <c r="P5"/>
  <c r="K4"/>
  <c r="M4"/>
  <c r="N5"/>
  <c r="L5"/>
  <c r="N4"/>
  <c r="L4"/>
  <c r="N7"/>
  <c r="L7"/>
  <c r="N6"/>
  <c r="L6"/>
  <c r="I5"/>
  <c r="J8"/>
  <c r="M5" l="1"/>
  <c r="O5"/>
  <c r="P8"/>
  <c r="N8"/>
  <c r="L8"/>
  <c r="K5"/>
  <c r="I6"/>
  <c r="J9"/>
  <c r="M6" l="1"/>
  <c r="O6"/>
  <c r="P9"/>
  <c r="J10"/>
  <c r="N9"/>
  <c r="L9"/>
  <c r="K6"/>
  <c r="I7"/>
  <c r="J11"/>
  <c r="M7" l="1"/>
  <c r="O7"/>
  <c r="P10"/>
  <c r="P11"/>
  <c r="N10"/>
  <c r="L10"/>
  <c r="N11"/>
  <c r="L11"/>
  <c r="I8"/>
  <c r="K7"/>
  <c r="I9"/>
  <c r="J12"/>
  <c r="M9" l="1"/>
  <c r="M8"/>
  <c r="O8"/>
  <c r="P12"/>
  <c r="O9"/>
  <c r="J13"/>
  <c r="N12"/>
  <c r="L12"/>
  <c r="K9"/>
  <c r="K8"/>
  <c r="I10"/>
  <c r="P13" l="1"/>
  <c r="M10"/>
  <c r="O10"/>
  <c r="J14"/>
  <c r="N13"/>
  <c r="L13"/>
  <c r="I11"/>
  <c r="K10"/>
  <c r="I12"/>
  <c r="M12" l="1"/>
  <c r="M11"/>
  <c r="O11"/>
  <c r="P14"/>
  <c r="O12"/>
  <c r="J15"/>
  <c r="N14"/>
  <c r="L14"/>
  <c r="K12"/>
  <c r="K11"/>
  <c r="I13"/>
  <c r="P15" l="1"/>
  <c r="M13"/>
  <c r="O15"/>
  <c r="O13"/>
  <c r="J16"/>
  <c r="N15"/>
  <c r="L15"/>
  <c r="I14"/>
  <c r="K13"/>
  <c r="I15"/>
  <c r="P16" l="1"/>
  <c r="M15"/>
  <c r="M14"/>
  <c r="O14"/>
  <c r="J17"/>
  <c r="N16"/>
  <c r="L16"/>
  <c r="K14"/>
  <c r="I16"/>
  <c r="K15"/>
  <c r="M16" l="1"/>
  <c r="P17"/>
  <c r="O16"/>
  <c r="J18"/>
  <c r="N17"/>
  <c r="L17"/>
  <c r="I17"/>
  <c r="K16"/>
  <c r="P18" l="1"/>
  <c r="M17"/>
  <c r="O17"/>
  <c r="J19"/>
  <c r="N18"/>
  <c r="L18"/>
  <c r="I18"/>
  <c r="K17"/>
  <c r="M18" l="1"/>
  <c r="O18"/>
  <c r="P19"/>
  <c r="J20"/>
  <c r="N19"/>
  <c r="L19"/>
  <c r="I19"/>
  <c r="K18"/>
  <c r="P20" l="1"/>
  <c r="M19"/>
  <c r="O19"/>
  <c r="N20"/>
  <c r="L20"/>
  <c r="J21"/>
  <c r="I20"/>
  <c r="K19"/>
  <c r="P21" l="1"/>
  <c r="M20"/>
  <c r="O20"/>
  <c r="J22"/>
  <c r="N21"/>
  <c r="L21"/>
  <c r="I21"/>
  <c r="K20"/>
  <c r="P22" l="1"/>
  <c r="M21"/>
  <c r="O21"/>
  <c r="J23"/>
  <c r="N22"/>
  <c r="L22"/>
  <c r="I22"/>
  <c r="K21"/>
  <c r="P23" l="1"/>
  <c r="M22"/>
  <c r="O22"/>
  <c r="J24"/>
  <c r="N23"/>
  <c r="L23"/>
  <c r="I23"/>
  <c r="K22"/>
  <c r="P24" l="1"/>
  <c r="M23"/>
  <c r="O23"/>
  <c r="J25"/>
  <c r="N24"/>
  <c r="L24"/>
  <c r="I24"/>
  <c r="K23"/>
  <c r="P25" l="1"/>
  <c r="M24"/>
  <c r="O24"/>
  <c r="J26"/>
  <c r="N25"/>
  <c r="L25"/>
  <c r="I25"/>
  <c r="K24"/>
  <c r="P26" l="1"/>
  <c r="M25"/>
  <c r="O25"/>
  <c r="J27"/>
  <c r="N26"/>
  <c r="L26"/>
  <c r="I26"/>
  <c r="K25"/>
  <c r="P27" l="1"/>
  <c r="M26"/>
  <c r="O26"/>
  <c r="J28"/>
  <c r="N27"/>
  <c r="L27"/>
  <c r="I27"/>
  <c r="K26"/>
  <c r="P28" l="1"/>
  <c r="M27"/>
  <c r="O27"/>
  <c r="J30"/>
  <c r="N28"/>
  <c r="L28"/>
  <c r="I28"/>
  <c r="K27"/>
  <c r="O30" l="1"/>
  <c r="M28"/>
  <c r="O28"/>
  <c r="N30"/>
  <c r="L30"/>
  <c r="I30"/>
  <c r="K28"/>
  <c r="W29" l="1"/>
  <c r="I29" s="1"/>
  <c r="U29"/>
  <c r="J29" s="1"/>
  <c r="M30"/>
  <c r="I31"/>
  <c r="K30"/>
  <c r="P29" l="1"/>
  <c r="N29"/>
  <c r="L29"/>
  <c r="J31"/>
  <c r="M29"/>
  <c r="K29"/>
  <c r="O31"/>
  <c r="O29"/>
  <c r="J32"/>
  <c r="P32" s="1"/>
  <c r="P31"/>
  <c r="U33"/>
  <c r="J33" s="1"/>
  <c r="U34"/>
  <c r="M31"/>
  <c r="N32"/>
  <c r="I32"/>
  <c r="K31"/>
  <c r="W34" l="1"/>
  <c r="W33"/>
  <c r="O32"/>
  <c r="L31"/>
  <c r="N31"/>
  <c r="L32"/>
  <c r="N33"/>
  <c r="L33"/>
  <c r="P33"/>
  <c r="J34"/>
  <c r="M32"/>
  <c r="K32"/>
  <c r="L34" l="1"/>
  <c r="N34"/>
  <c r="P34"/>
  <c r="J35"/>
  <c r="N35" l="1"/>
  <c r="P35"/>
  <c r="J36"/>
  <c r="J37" s="1"/>
  <c r="P37" s="1"/>
  <c r="L35"/>
  <c r="J38" l="1"/>
  <c r="P38" s="1"/>
  <c r="N37"/>
  <c r="L37"/>
  <c r="L36"/>
  <c r="P36"/>
  <c r="N36"/>
  <c r="N38"/>
  <c r="L38" l="1"/>
  <c r="J39"/>
  <c r="P39" s="1"/>
  <c r="L39" l="1"/>
  <c r="J40"/>
  <c r="J41" s="1"/>
  <c r="N39"/>
  <c r="P40"/>
  <c r="N40"/>
  <c r="L40" l="1"/>
  <c r="P41"/>
  <c r="N41"/>
  <c r="L41"/>
  <c r="D23" i="1" l="1"/>
  <c r="D26"/>
  <c r="D29"/>
  <c r="D32"/>
  <c r="D35"/>
  <c r="D36"/>
  <c r="D136"/>
  <c r="D137"/>
  <c r="D138"/>
  <c r="D37"/>
  <c r="D38"/>
  <c r="D39"/>
  <c r="D40"/>
  <c r="D41"/>
  <c r="D42"/>
  <c r="D43"/>
  <c r="D44"/>
  <c r="D46"/>
  <c r="D47"/>
  <c r="D49"/>
  <c r="D50"/>
  <c r="D139"/>
  <c r="D140"/>
  <c r="D141"/>
  <c r="D142"/>
  <c r="D51"/>
  <c r="D52"/>
  <c r="D53"/>
  <c r="D54"/>
  <c r="D55"/>
  <c r="D56"/>
  <c r="D57"/>
  <c r="D58"/>
  <c r="D59"/>
  <c r="D60"/>
  <c r="D61"/>
  <c r="D143"/>
  <c r="D144"/>
  <c r="D145"/>
  <c r="D146"/>
  <c r="D62"/>
  <c r="D63"/>
  <c r="D64"/>
  <c r="D65"/>
  <c r="D66"/>
  <c r="D67"/>
  <c r="D68"/>
  <c r="D69"/>
  <c r="D70"/>
  <c r="D71"/>
  <c r="D147"/>
  <c r="D148"/>
  <c r="D72"/>
  <c r="D73"/>
  <c r="D74"/>
  <c r="D75"/>
  <c r="D76"/>
  <c r="D149"/>
  <c r="D150"/>
  <c r="D77"/>
  <c r="D78"/>
  <c r="D79"/>
  <c r="D80"/>
  <c r="D81"/>
  <c r="D151"/>
  <c r="D152"/>
  <c r="D82"/>
  <c r="D83"/>
  <c r="D84"/>
  <c r="D85"/>
  <c r="D86"/>
  <c r="D153"/>
  <c r="D154"/>
  <c r="D87"/>
  <c r="D88"/>
  <c r="D89"/>
  <c r="D90"/>
  <c r="D91"/>
  <c r="D155"/>
  <c r="D156"/>
  <c r="D92"/>
  <c r="D93"/>
  <c r="D94"/>
  <c r="D95"/>
  <c r="D96"/>
  <c r="D97"/>
  <c r="D157"/>
  <c r="D158"/>
  <c r="D98"/>
  <c r="D99"/>
  <c r="D100"/>
  <c r="D101"/>
  <c r="D102"/>
  <c r="D159"/>
  <c r="D103"/>
  <c r="D160"/>
  <c r="D104"/>
  <c r="D161"/>
  <c r="D105"/>
  <c r="D162"/>
  <c r="D106"/>
  <c r="D164"/>
  <c r="D107"/>
  <c r="D166"/>
  <c r="D109"/>
  <c r="D168"/>
  <c r="D111"/>
  <c r="D169"/>
  <c r="D113"/>
  <c r="D170"/>
  <c r="D115"/>
  <c r="D172"/>
  <c r="D116"/>
  <c r="D163"/>
  <c r="D165"/>
  <c r="D108"/>
  <c r="D167"/>
  <c r="D110"/>
  <c r="D112"/>
  <c r="D114"/>
  <c r="D171"/>
  <c r="D117"/>
  <c r="D118"/>
  <c r="D173"/>
  <c r="D174"/>
  <c r="D175"/>
  <c r="D119"/>
  <c r="D176"/>
  <c r="D177"/>
  <c r="D120"/>
  <c r="D178"/>
  <c r="D121"/>
  <c r="D179"/>
  <c r="D122"/>
  <c r="D180"/>
  <c r="D181"/>
  <c r="D123"/>
  <c r="D182"/>
  <c r="D183"/>
  <c r="D184"/>
  <c r="D185"/>
  <c r="D124"/>
  <c r="D186"/>
  <c r="D187"/>
  <c r="D125"/>
  <c r="D188"/>
  <c r="D126"/>
  <c r="D189"/>
  <c r="D190"/>
  <c r="D127"/>
  <c r="D191"/>
  <c r="D192"/>
  <c r="D193"/>
  <c r="D128"/>
  <c r="D9"/>
  <c r="D10"/>
  <c r="D12"/>
  <c r="D13"/>
  <c r="D15"/>
  <c r="D16"/>
  <c r="D17"/>
  <c r="D19"/>
  <c r="D20"/>
  <c r="D24"/>
  <c r="D25"/>
  <c r="D27"/>
  <c r="D28"/>
  <c r="D30"/>
  <c r="D31"/>
  <c r="D33"/>
  <c r="D34"/>
  <c r="D45"/>
  <c r="D48"/>
  <c r="D5"/>
  <c r="D131"/>
  <c r="D132"/>
  <c r="D135"/>
  <c r="D8"/>
  <c r="D11"/>
  <c r="D14"/>
  <c r="D18"/>
  <c r="D21"/>
  <c r="D22"/>
  <c r="D3"/>
  <c r="D4"/>
  <c r="D129"/>
  <c r="D130"/>
  <c r="D133"/>
  <c r="D134"/>
  <c r="D6"/>
  <c r="D7"/>
  <c r="D2"/>
  <c r="L2" i="2"/>
  <c r="K5"/>
  <c r="C17" i="1"/>
  <c r="C19"/>
  <c r="C20"/>
  <c r="C24"/>
  <c r="C25"/>
  <c r="C27"/>
  <c r="C28"/>
  <c r="C30"/>
  <c r="C31"/>
  <c r="C33"/>
  <c r="C34"/>
  <c r="C45"/>
  <c r="C48"/>
  <c r="C5"/>
  <c r="C131"/>
  <c r="C132"/>
  <c r="C135"/>
  <c r="C8"/>
  <c r="C11"/>
  <c r="C14"/>
  <c r="C18"/>
  <c r="C21"/>
  <c r="C22"/>
  <c r="C23"/>
  <c r="C26"/>
  <c r="C29"/>
  <c r="C32"/>
  <c r="C35"/>
  <c r="C36"/>
  <c r="C136"/>
  <c r="C137"/>
  <c r="C138"/>
  <c r="C37"/>
  <c r="C38"/>
  <c r="C39"/>
  <c r="C40"/>
  <c r="C41"/>
  <c r="C42"/>
  <c r="C43"/>
  <c r="C44"/>
  <c r="C46"/>
  <c r="C47"/>
  <c r="C49"/>
  <c r="C50"/>
  <c r="C139"/>
  <c r="C140"/>
  <c r="C141"/>
  <c r="C142"/>
  <c r="C51"/>
  <c r="C52"/>
  <c r="C53"/>
  <c r="C54"/>
  <c r="C55"/>
  <c r="C56"/>
  <c r="C57"/>
  <c r="C58"/>
  <c r="C59"/>
  <c r="C60"/>
  <c r="C61"/>
  <c r="C143"/>
  <c r="C144"/>
  <c r="C145"/>
  <c r="C146"/>
  <c r="C62"/>
  <c r="C63"/>
  <c r="C64"/>
  <c r="C65"/>
  <c r="C66"/>
  <c r="C67"/>
  <c r="C68"/>
  <c r="C69"/>
  <c r="C70"/>
  <c r="C71"/>
  <c r="C147"/>
  <c r="C148"/>
  <c r="C72"/>
  <c r="C73"/>
  <c r="C74"/>
  <c r="C75"/>
  <c r="C76"/>
  <c r="C149"/>
  <c r="C150"/>
  <c r="C77"/>
  <c r="C78"/>
  <c r="C79"/>
  <c r="C80"/>
  <c r="C81"/>
  <c r="C151"/>
  <c r="C152"/>
  <c r="C82"/>
  <c r="C83"/>
  <c r="C84"/>
  <c r="C85"/>
  <c r="C86"/>
  <c r="C153"/>
  <c r="C154"/>
  <c r="C87"/>
  <c r="C88"/>
  <c r="C89"/>
  <c r="C90"/>
  <c r="C91"/>
  <c r="C155"/>
  <c r="C156"/>
  <c r="C92"/>
  <c r="C93"/>
  <c r="C94"/>
  <c r="C95"/>
  <c r="C96"/>
  <c r="C97"/>
  <c r="C157"/>
  <c r="C158"/>
  <c r="C98"/>
  <c r="C99"/>
  <c r="C100"/>
  <c r="C101"/>
  <c r="C102"/>
  <c r="C159"/>
  <c r="C103"/>
  <c r="C160"/>
  <c r="C104"/>
  <c r="C161"/>
  <c r="C105"/>
  <c r="C162"/>
  <c r="C106"/>
  <c r="C164"/>
  <c r="C107"/>
  <c r="C166"/>
  <c r="C109"/>
  <c r="C168"/>
  <c r="C111"/>
  <c r="C169"/>
  <c r="C113"/>
  <c r="C170"/>
  <c r="C115"/>
  <c r="C172"/>
  <c r="C116"/>
  <c r="C163"/>
  <c r="C165"/>
  <c r="C108"/>
  <c r="C167"/>
  <c r="C110"/>
  <c r="C112"/>
  <c r="C114"/>
  <c r="C171"/>
  <c r="C117"/>
  <c r="C118"/>
  <c r="C173"/>
  <c r="C174"/>
  <c r="C175"/>
  <c r="C119"/>
  <c r="C176"/>
  <c r="C177"/>
  <c r="C120"/>
  <c r="C178"/>
  <c r="C121"/>
  <c r="C179"/>
  <c r="C122"/>
  <c r="C180"/>
  <c r="C181"/>
  <c r="C123"/>
  <c r="C182"/>
  <c r="C183"/>
  <c r="C184"/>
  <c r="C185"/>
  <c r="C124"/>
  <c r="C186"/>
  <c r="C187"/>
  <c r="C125"/>
  <c r="C188"/>
  <c r="C126"/>
  <c r="C189"/>
  <c r="C190"/>
  <c r="C127"/>
  <c r="C191"/>
  <c r="C192"/>
  <c r="C193"/>
  <c r="C128"/>
  <c r="C194"/>
  <c r="C3"/>
  <c r="C4"/>
  <c r="C129"/>
  <c r="C130"/>
  <c r="C133"/>
  <c r="C134"/>
  <c r="C6"/>
  <c r="C7"/>
  <c r="C9"/>
  <c r="C10"/>
  <c r="C12"/>
  <c r="C13"/>
  <c r="C15"/>
  <c r="C16"/>
  <c r="C2"/>
  <c r="P19" i="2"/>
  <c r="O19"/>
  <c r="P18"/>
  <c r="R18" s="1"/>
  <c r="O18"/>
  <c r="J3"/>
  <c r="J4"/>
  <c r="J5"/>
  <c r="J6"/>
  <c r="J7"/>
  <c r="J8"/>
  <c r="J9"/>
  <c r="J10"/>
  <c r="J11"/>
  <c r="J12"/>
  <c r="J13"/>
  <c r="J14"/>
  <c r="J15"/>
  <c r="J16"/>
  <c r="J17"/>
  <c r="J2"/>
  <c r="I2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I5"/>
  <c r="I6"/>
  <c r="I7" s="1"/>
  <c r="I4"/>
  <c r="H5"/>
  <c r="H6"/>
  <c r="H7" s="1"/>
  <c r="H4"/>
  <c r="H3"/>
  <c r="I3"/>
  <c r="G2"/>
  <c r="H2" s="1"/>
  <c r="U48" i="1"/>
  <c r="U45"/>
  <c r="U34"/>
  <c r="U33"/>
  <c r="U31"/>
  <c r="U30"/>
  <c r="U28"/>
  <c r="U27"/>
  <c r="U25"/>
  <c r="U24"/>
  <c r="U20"/>
  <c r="U19"/>
  <c r="U17"/>
  <c r="U16"/>
  <c r="U15"/>
  <c r="U13"/>
  <c r="U12"/>
  <c r="U10"/>
  <c r="U9"/>
  <c r="U7"/>
  <c r="U6"/>
  <c r="U134"/>
  <c r="U133"/>
  <c r="U130"/>
  <c r="U129"/>
  <c r="U4"/>
  <c r="U3"/>
  <c r="U2"/>
  <c r="S18" i="2"/>
  <c r="V183" i="1"/>
  <c r="V118"/>
  <c r="V111"/>
  <c r="V100"/>
  <c r="V88"/>
  <c r="V150"/>
  <c r="V64"/>
  <c r="V52"/>
  <c r="V189"/>
  <c r="V121"/>
  <c r="V108"/>
  <c r="V162"/>
  <c r="V95"/>
  <c r="V83"/>
  <c r="V148"/>
  <c r="V61"/>
  <c r="V49"/>
  <c r="V125"/>
  <c r="V177"/>
  <c r="V116"/>
  <c r="V104"/>
  <c r="V92"/>
  <c r="V151"/>
  <c r="V70"/>
  <c r="V58"/>
  <c r="V128"/>
  <c r="V182"/>
  <c r="V117"/>
  <c r="V168"/>
  <c r="V99"/>
  <c r="V87"/>
  <c r="V149"/>
  <c r="V59"/>
  <c r="V186"/>
  <c r="V119"/>
  <c r="V115"/>
  <c r="V103"/>
  <c r="V155"/>
  <c r="V80"/>
  <c r="V68"/>
  <c r="V56"/>
  <c r="V192"/>
  <c r="V181"/>
  <c r="V114"/>
  <c r="V166"/>
  <c r="V158"/>
  <c r="V153"/>
  <c r="V75"/>
  <c r="V146"/>
  <c r="V141"/>
  <c r="V190"/>
  <c r="V179"/>
  <c r="V167"/>
  <c r="V106"/>
  <c r="V96"/>
  <c r="V84"/>
  <c r="V72"/>
  <c r="V143"/>
  <c r="V50"/>
  <c r="V124"/>
  <c r="V175"/>
  <c r="V170"/>
  <c r="V159"/>
  <c r="V91"/>
  <c r="V79"/>
  <c r="V67"/>
  <c r="V55"/>
  <c r="V63"/>
  <c r="V97"/>
  <c r="V73"/>
  <c r="V139"/>
  <c r="V126"/>
  <c r="V178"/>
  <c r="V165"/>
  <c r="V105"/>
  <c r="V94"/>
  <c r="V82"/>
  <c r="V147"/>
  <c r="V60"/>
  <c r="V47"/>
  <c r="V184"/>
  <c r="V173"/>
  <c r="V169"/>
  <c r="V101"/>
  <c r="V89"/>
  <c r="V77"/>
  <c r="V65"/>
  <c r="V53"/>
  <c r="V193"/>
  <c r="V123"/>
  <c r="V171"/>
  <c r="V109"/>
  <c r="V98"/>
  <c r="V154"/>
  <c r="V76"/>
  <c r="V62"/>
  <c r="V142"/>
  <c r="V188"/>
  <c r="V120"/>
  <c r="V163"/>
  <c r="V161"/>
  <c r="V93"/>
  <c r="V152"/>
  <c r="V71"/>
  <c r="V191"/>
  <c r="V180"/>
  <c r="V112"/>
  <c r="V107"/>
  <c r="V157"/>
  <c r="V86"/>
  <c r="V74"/>
  <c r="V145"/>
  <c r="V140"/>
  <c r="V187"/>
  <c r="V176"/>
  <c r="V172"/>
  <c r="V160"/>
  <c r="V156"/>
  <c r="V81"/>
  <c r="V69"/>
  <c r="V57"/>
  <c r="S19" i="2"/>
  <c r="V185" i="1"/>
  <c r="V174"/>
  <c r="V113"/>
  <c r="V102"/>
  <c r="V90"/>
  <c r="V78"/>
  <c r="V66"/>
  <c r="V54"/>
  <c r="V127"/>
  <c r="V122"/>
  <c r="V110"/>
  <c r="V164"/>
  <c r="V85"/>
  <c r="V144"/>
  <c r="V51"/>
  <c r="R19" i="2" l="1"/>
  <c r="I33" i="3" l="1"/>
  <c r="M33" l="1"/>
  <c r="K33"/>
  <c r="O33"/>
  <c r="I34"/>
  <c r="K34" l="1"/>
  <c r="O34"/>
  <c r="M34"/>
  <c r="I35"/>
  <c r="I36" l="1"/>
  <c r="O35"/>
  <c r="K36"/>
  <c r="K35"/>
  <c r="M35"/>
  <c r="I37" l="1"/>
  <c r="O36"/>
  <c r="M36"/>
  <c r="O37" l="1"/>
  <c r="K37"/>
  <c r="M37"/>
  <c r="I39"/>
  <c r="I40" s="1"/>
  <c r="I38"/>
  <c r="M39"/>
  <c r="O40" l="1"/>
  <c r="O38"/>
  <c r="M38"/>
  <c r="K38"/>
  <c r="O39"/>
  <c r="K39"/>
  <c r="M40"/>
  <c r="K40"/>
  <c r="I41"/>
  <c r="O41" l="1"/>
  <c r="M41"/>
  <c r="K41"/>
  <c r="R141" i="1"/>
  <c r="R177"/>
  <c r="R175"/>
  <c r="R125"/>
  <c r="R21"/>
  <c r="R129"/>
  <c r="R123"/>
  <c r="R124"/>
  <c r="R65"/>
  <c r="R30"/>
  <c r="R165"/>
  <c r="R7"/>
  <c r="R189"/>
  <c r="R80"/>
  <c r="R161"/>
  <c r="R2"/>
  <c r="R69"/>
  <c r="R153"/>
  <c r="R110"/>
  <c r="R24"/>
  <c r="R64"/>
  <c r="R132"/>
  <c r="S30"/>
  <c r="R6"/>
  <c r="R43"/>
  <c r="R166"/>
  <c r="R82"/>
  <c r="R14"/>
  <c r="R152"/>
  <c r="R77"/>
  <c r="R25"/>
  <c r="S12"/>
  <c r="R27"/>
  <c r="R91"/>
  <c r="S10"/>
  <c r="R70"/>
  <c r="R108"/>
  <c r="R112"/>
  <c r="S27"/>
  <c r="R72"/>
  <c r="R171"/>
  <c r="R179"/>
  <c r="R83"/>
  <c r="R191"/>
  <c r="S4"/>
  <c r="R117"/>
  <c r="R52"/>
  <c r="S45"/>
  <c r="R119"/>
  <c r="R34"/>
  <c r="R13"/>
  <c r="R28"/>
  <c r="R101"/>
  <c r="R135"/>
  <c r="R106"/>
  <c r="R116"/>
  <c r="R20"/>
  <c r="R26"/>
  <c r="R95"/>
  <c r="S133"/>
  <c r="R115"/>
  <c r="R50"/>
  <c r="R96"/>
  <c r="S13"/>
  <c r="R75"/>
  <c r="R9"/>
  <c r="R126"/>
  <c r="R42"/>
  <c r="S20"/>
  <c r="R33"/>
  <c r="R187"/>
  <c r="R67"/>
  <c r="R84"/>
  <c r="R55"/>
  <c r="R192"/>
  <c r="R134"/>
  <c r="R176"/>
  <c r="R11"/>
  <c r="R143"/>
  <c r="R57"/>
  <c r="R167"/>
  <c r="R94"/>
  <c r="R168"/>
  <c r="R36"/>
  <c r="R78"/>
  <c r="R32"/>
  <c r="R182"/>
  <c r="R172"/>
  <c r="R139"/>
  <c r="R107"/>
  <c r="R114"/>
  <c r="R41"/>
  <c r="R145"/>
  <c r="R185"/>
  <c r="R90"/>
  <c r="R29"/>
  <c r="R74"/>
  <c r="R35"/>
  <c r="R130"/>
  <c r="R103"/>
  <c r="R39"/>
  <c r="R19"/>
  <c r="R59"/>
  <c r="R169"/>
  <c r="R40"/>
  <c r="R144"/>
  <c r="R22"/>
  <c r="R61"/>
  <c r="R104"/>
  <c r="R49"/>
  <c r="R183"/>
  <c r="R137"/>
  <c r="R66"/>
  <c r="R18"/>
  <c r="R146"/>
  <c r="R138"/>
  <c r="R133"/>
  <c r="S9"/>
  <c r="R111"/>
  <c r="R180"/>
  <c r="R128"/>
  <c r="R113"/>
  <c r="R56"/>
  <c r="R93"/>
  <c r="S17"/>
  <c r="R53"/>
  <c r="R140"/>
  <c r="R38"/>
  <c r="S24"/>
  <c r="R155"/>
  <c r="R148"/>
  <c r="R186"/>
  <c r="R47"/>
  <c r="R174"/>
  <c r="R121"/>
  <c r="S15"/>
  <c r="S16"/>
  <c r="R4"/>
  <c r="R164"/>
  <c r="R100"/>
  <c r="R62"/>
  <c r="R16"/>
  <c r="R157"/>
  <c r="R118"/>
  <c r="R63"/>
  <c r="R122"/>
  <c r="R163"/>
  <c r="R170"/>
  <c r="R105"/>
  <c r="S33"/>
  <c r="R102"/>
  <c r="R54"/>
  <c r="R193"/>
  <c r="S48"/>
  <c r="R181"/>
  <c r="S28"/>
  <c r="R162"/>
  <c r="S31"/>
  <c r="R73"/>
  <c r="R89"/>
  <c r="S19"/>
  <c r="S6"/>
  <c r="R178"/>
  <c r="R142"/>
  <c r="R85"/>
  <c r="R173"/>
  <c r="R87"/>
  <c r="R17"/>
  <c r="R150"/>
  <c r="R131"/>
  <c r="R23"/>
  <c r="S129"/>
  <c r="R76"/>
  <c r="R79"/>
  <c r="R99"/>
  <c r="R51"/>
  <c r="R156"/>
  <c r="R46"/>
  <c r="R15"/>
  <c r="S34"/>
  <c r="R184"/>
  <c r="R8"/>
  <c r="R120"/>
  <c r="R71"/>
  <c r="R86"/>
  <c r="R160"/>
  <c r="R154"/>
  <c r="R158"/>
  <c r="R60"/>
  <c r="S130"/>
  <c r="R31"/>
  <c r="R151"/>
  <c r="R188"/>
  <c r="R136"/>
  <c r="R45"/>
  <c r="R92"/>
  <c r="S134"/>
  <c r="S25"/>
  <c r="R44"/>
  <c r="R81"/>
  <c r="R58"/>
  <c r="R127"/>
  <c r="S2"/>
  <c r="R109"/>
  <c r="R159"/>
  <c r="R12"/>
  <c r="S3"/>
  <c r="R97"/>
  <c r="R37"/>
  <c r="R98"/>
  <c r="R149"/>
  <c r="R88"/>
  <c r="S7"/>
  <c r="R10"/>
  <c r="R48"/>
  <c r="R68"/>
  <c r="R5"/>
  <c r="R147"/>
  <c r="R190"/>
  <c r="T135"/>
  <c r="S94"/>
  <c r="U94"/>
  <c r="S160"/>
  <c r="U160"/>
  <c r="S191"/>
  <c r="U191"/>
  <c r="S54"/>
  <c r="U54"/>
  <c r="S151"/>
  <c r="U151"/>
  <c r="S178"/>
  <c r="U178"/>
  <c r="S164"/>
  <c r="U164"/>
  <c r="S66"/>
  <c r="U66"/>
  <c r="S21"/>
  <c r="U21"/>
  <c r="S18"/>
  <c r="U18"/>
  <c r="S71"/>
  <c r="U71"/>
  <c r="S142"/>
  <c r="U142"/>
  <c r="S110"/>
  <c r="U110"/>
  <c r="S82"/>
  <c r="U82"/>
  <c r="S147"/>
  <c r="U147"/>
  <c r="S100"/>
  <c r="U100"/>
  <c r="S171"/>
  <c r="U171"/>
  <c r="S124"/>
  <c r="U124"/>
  <c r="S83"/>
  <c r="U83"/>
  <c r="S148"/>
  <c r="U148"/>
  <c r="S161"/>
  <c r="U161"/>
  <c r="S158"/>
  <c r="U158"/>
  <c r="S91"/>
  <c r="U91"/>
  <c r="S108"/>
  <c r="U108"/>
  <c r="S99"/>
  <c r="U99"/>
  <c r="S117"/>
  <c r="U117"/>
  <c r="S141"/>
  <c r="U141"/>
  <c r="T14"/>
  <c r="T8"/>
  <c r="S96"/>
  <c r="U96"/>
  <c r="S192"/>
  <c r="U192"/>
  <c r="S38"/>
  <c r="U38"/>
  <c r="S181"/>
  <c r="U181"/>
  <c r="S116"/>
  <c r="U116"/>
  <c r="S53"/>
  <c r="U53"/>
  <c r="S114"/>
  <c r="U114"/>
  <c r="S41"/>
  <c r="U41"/>
  <c r="S184"/>
  <c r="U184"/>
  <c r="S182"/>
  <c r="U182"/>
  <c r="S76"/>
  <c r="U76"/>
  <c r="S157"/>
  <c r="U157"/>
  <c r="S46"/>
  <c r="U46"/>
  <c r="S55"/>
  <c r="U55"/>
  <c r="S154"/>
  <c r="U154"/>
  <c r="S111"/>
  <c r="U111"/>
  <c r="S89"/>
  <c r="U89"/>
  <c r="S170"/>
  <c r="U170"/>
  <c r="S50"/>
  <c r="U50"/>
  <c r="S165"/>
  <c r="U165"/>
  <c r="S43"/>
  <c r="U43"/>
  <c r="S79"/>
  <c r="U79"/>
  <c r="S23"/>
  <c r="U23"/>
  <c r="S68"/>
  <c r="U68"/>
  <c r="S62"/>
  <c r="U62"/>
  <c r="S107"/>
  <c r="U107"/>
  <c r="S188"/>
  <c r="U188"/>
  <c r="S80"/>
  <c r="U80"/>
  <c r="S14"/>
  <c r="U14"/>
  <c r="S193"/>
  <c r="U193"/>
  <c r="S92"/>
  <c r="U92"/>
  <c r="S179"/>
  <c r="U179"/>
  <c r="S65"/>
  <c r="U65"/>
  <c r="S140"/>
  <c r="U140"/>
  <c r="S74"/>
  <c r="U74"/>
  <c r="S143"/>
  <c r="U143"/>
  <c r="S174"/>
  <c r="U174"/>
  <c r="S97"/>
  <c r="U97"/>
  <c r="T5"/>
  <c r="S63"/>
  <c r="U63"/>
  <c r="S169"/>
  <c r="U169"/>
  <c r="S106"/>
  <c r="U106"/>
  <c r="S185"/>
  <c r="U185"/>
  <c r="S156"/>
  <c r="U156"/>
  <c r="S145"/>
  <c r="U145"/>
  <c r="S183"/>
  <c r="U183"/>
  <c r="S123"/>
  <c r="U123"/>
  <c r="S122"/>
  <c r="U122"/>
  <c r="S49"/>
  <c r="U49"/>
  <c r="S102"/>
  <c r="U102"/>
  <c r="S87"/>
  <c r="U87"/>
  <c r="S47"/>
  <c r="U47"/>
  <c r="S60"/>
  <c r="U60"/>
  <c r="S190"/>
  <c r="U190"/>
  <c r="S40"/>
  <c r="U40"/>
  <c r="S115"/>
  <c r="U115"/>
  <c r="S35"/>
  <c r="U35"/>
  <c r="S109"/>
  <c r="U109"/>
  <c r="S144"/>
  <c r="U144"/>
  <c r="S72"/>
  <c r="U72"/>
  <c r="T131"/>
  <c r="S26"/>
  <c r="U26"/>
  <c r="S93"/>
  <c r="U93"/>
  <c r="S168"/>
  <c r="U168"/>
  <c r="S103"/>
  <c r="U103"/>
  <c r="S163"/>
  <c r="U163"/>
  <c r="S85"/>
  <c r="U85"/>
  <c r="S189"/>
  <c r="U189"/>
  <c r="S176"/>
  <c r="U176"/>
  <c r="S159"/>
  <c r="U159"/>
  <c r="S167"/>
  <c r="U167"/>
  <c r="T132"/>
  <c r="S78"/>
  <c r="U78"/>
  <c r="S86"/>
  <c r="U86"/>
  <c r="S152"/>
  <c r="U152"/>
  <c r="S177"/>
  <c r="U177"/>
  <c r="S173"/>
  <c r="U173"/>
  <c r="S88"/>
  <c r="U88"/>
  <c r="S125"/>
  <c r="U125"/>
  <c r="S59"/>
  <c r="U59"/>
  <c r="S113"/>
  <c r="U113"/>
  <c r="S57"/>
  <c r="U57"/>
  <c r="S70"/>
  <c r="U70"/>
  <c r="S187"/>
  <c r="U187"/>
  <c r="S98"/>
  <c r="U98"/>
  <c r="S150"/>
  <c r="U150"/>
  <c r="S36"/>
  <c r="U36"/>
  <c r="S95"/>
  <c r="U95"/>
  <c r="S11"/>
  <c r="U11"/>
  <c r="T11"/>
  <c r="S137"/>
  <c r="U137"/>
  <c r="S101"/>
  <c r="U101"/>
  <c r="S119"/>
  <c r="U119"/>
  <c r="S175"/>
  <c r="U175"/>
  <c r="S61"/>
  <c r="U61"/>
  <c r="S32"/>
  <c r="U32"/>
  <c r="S69"/>
  <c r="U69"/>
  <c r="S153"/>
  <c r="U153"/>
  <c r="S42"/>
  <c r="U42"/>
  <c r="S8"/>
  <c r="U8"/>
  <c r="S52"/>
  <c r="U52"/>
  <c r="S77"/>
  <c r="U77"/>
  <c r="S180"/>
  <c r="U180"/>
  <c r="S118"/>
  <c r="U118"/>
  <c r="S172"/>
  <c r="U172"/>
  <c r="S39"/>
  <c r="U39"/>
  <c r="S138"/>
  <c r="U138"/>
  <c r="S73"/>
  <c r="U73"/>
  <c r="S155"/>
  <c r="U155"/>
  <c r="S29"/>
  <c r="U29"/>
  <c r="S58"/>
  <c r="U58"/>
  <c r="S5"/>
  <c r="U5"/>
  <c r="S146"/>
  <c r="U146"/>
  <c r="S149"/>
  <c r="U149"/>
  <c r="S44"/>
  <c r="U44"/>
  <c r="S127"/>
  <c r="U127"/>
  <c r="S121"/>
  <c r="U121"/>
  <c r="S120"/>
  <c r="U120"/>
  <c r="S112"/>
  <c r="U112"/>
  <c r="S51"/>
  <c r="U51"/>
  <c r="S139"/>
  <c r="U139"/>
  <c r="S135"/>
  <c r="U135"/>
  <c r="S132"/>
  <c r="U132"/>
  <c r="S105"/>
  <c r="U105"/>
  <c r="S67"/>
  <c r="U67"/>
  <c r="S186"/>
  <c r="U186"/>
  <c r="S104"/>
  <c r="U104"/>
  <c r="S37"/>
  <c r="U37"/>
  <c r="S136"/>
  <c r="U136"/>
  <c r="S84"/>
  <c r="U84"/>
  <c r="S131"/>
  <c r="U131"/>
  <c r="S64"/>
  <c r="U64"/>
  <c r="S56"/>
  <c r="U56"/>
  <c r="S128"/>
  <c r="U128"/>
  <c r="S166"/>
  <c r="U166"/>
  <c r="S162"/>
  <c r="U162"/>
  <c r="S90"/>
  <c r="U90"/>
  <c r="S81"/>
  <c r="U81"/>
  <c r="S22"/>
  <c r="U22"/>
  <c r="S75"/>
  <c r="U75"/>
  <c r="R3"/>
  <c r="S126"/>
  <c r="U126"/>
</calcChain>
</file>

<file path=xl/sharedStrings.xml><?xml version="1.0" encoding="utf-8"?>
<sst xmlns="http://schemas.openxmlformats.org/spreadsheetml/2006/main" count="800" uniqueCount="402">
  <si>
    <t>912795F55</t>
  </si>
  <si>
    <t>7/17/2008</t>
  </si>
  <si>
    <t>#N/A Field Not Applicable</t>
  </si>
  <si>
    <t>912795F63</t>
  </si>
  <si>
    <t>7/24/2008</t>
  </si>
  <si>
    <t>912795F71</t>
  </si>
  <si>
    <t>7/31/2008</t>
  </si>
  <si>
    <t>912795F89</t>
  </si>
  <si>
    <t>8/7/2008</t>
  </si>
  <si>
    <t>912795F97</t>
  </si>
  <si>
    <t>8/14/2008</t>
  </si>
  <si>
    <t>912795G21</t>
  </si>
  <si>
    <t>8/21/2008</t>
  </si>
  <si>
    <t>912795G39</t>
  </si>
  <si>
    <t>8/28/2008</t>
  </si>
  <si>
    <t>912795G47</t>
  </si>
  <si>
    <t>9/4/2008</t>
  </si>
  <si>
    <t>912795G54</t>
  </si>
  <si>
    <t>9/11/2008</t>
  </si>
  <si>
    <t>912795G62</t>
  </si>
  <si>
    <t>9/18/2008</t>
  </si>
  <si>
    <t>912795G70</t>
  </si>
  <si>
    <t>9/25/2008</t>
  </si>
  <si>
    <t>912795G88</t>
  </si>
  <si>
    <t>10/2/2008</t>
  </si>
  <si>
    <t>912795G96</t>
  </si>
  <si>
    <t>10/9/2008</t>
  </si>
  <si>
    <t>912795H20</t>
  </si>
  <si>
    <t>10/16/2008</t>
  </si>
  <si>
    <t>912795H38</t>
  </si>
  <si>
    <t>10/23/2008</t>
  </si>
  <si>
    <t>912795H46</t>
  </si>
  <si>
    <t>10/30/2008</t>
  </si>
  <si>
    <t>912795H53</t>
  </si>
  <si>
    <t>11/6/2008</t>
  </si>
  <si>
    <t>912795H61</t>
  </si>
  <si>
    <t>11/13/2008</t>
  </si>
  <si>
    <t>912795H79</t>
  </si>
  <si>
    <t>11/20/2008</t>
  </si>
  <si>
    <t>912795H87</t>
  </si>
  <si>
    <t>11/28/2008</t>
  </si>
  <si>
    <t>912795H95</t>
  </si>
  <si>
    <t>12/4/2008</t>
  </si>
  <si>
    <t>912795J28</t>
  </si>
  <si>
    <t>12/11/2008</t>
  </si>
  <si>
    <t>912795J36</t>
  </si>
  <si>
    <t>12/18/2008</t>
  </si>
  <si>
    <t>912795J44</t>
  </si>
  <si>
    <t>12/26/2008</t>
  </si>
  <si>
    <t>912795J51</t>
  </si>
  <si>
    <t>1/2/2009</t>
  </si>
  <si>
    <t>912795J69</t>
  </si>
  <si>
    <t>1/8/2009</t>
  </si>
  <si>
    <t>912795Q79</t>
  </si>
  <si>
    <t>6/4/2009</t>
  </si>
  <si>
    <t>912795Q87</t>
  </si>
  <si>
    <t>7/2/2009</t>
  </si>
  <si>
    <t>912828FM7</t>
  </si>
  <si>
    <t>912828BG4</t>
  </si>
  <si>
    <t>8/15/2008</t>
  </si>
  <si>
    <t>912828EC0</t>
  </si>
  <si>
    <t>912828FR6</t>
  </si>
  <si>
    <t>8/31/2008</t>
  </si>
  <si>
    <t>912828BK5</t>
  </si>
  <si>
    <t>9/15/2008</t>
  </si>
  <si>
    <t>912828FT2</t>
  </si>
  <si>
    <t>9/30/2008</t>
  </si>
  <si>
    <t>912828BM1</t>
  </si>
  <si>
    <t>10/15/2008</t>
  </si>
  <si>
    <t>912828FV7</t>
  </si>
  <si>
    <t>10/31/2008</t>
  </si>
  <si>
    <t>912828BQ2</t>
  </si>
  <si>
    <t>11/15/2008</t>
  </si>
  <si>
    <t>912828EL0</t>
  </si>
  <si>
    <t>9128274V1</t>
  </si>
  <si>
    <t>912828FZ8</t>
  </si>
  <si>
    <t>11/30/2008</t>
  </si>
  <si>
    <t>912828BT6</t>
  </si>
  <si>
    <t>12/15/2008</t>
  </si>
  <si>
    <t>912828GB0</t>
  </si>
  <si>
    <t>12/31/2008</t>
  </si>
  <si>
    <t>912828BV1</t>
  </si>
  <si>
    <t>1/15/2009</t>
  </si>
  <si>
    <t>912828GE4</t>
  </si>
  <si>
    <t>1/31/2009</t>
  </si>
  <si>
    <t>912828BZ2</t>
  </si>
  <si>
    <t>2/15/2009</t>
  </si>
  <si>
    <t>912828EV8</t>
  </si>
  <si>
    <t>912828GJ3</t>
  </si>
  <si>
    <t>2/28/2009</t>
  </si>
  <si>
    <t>912828CC2</t>
  </si>
  <si>
    <t>3/15/2009</t>
  </si>
  <si>
    <t>912828GL8</t>
  </si>
  <si>
    <t>3/31/2009</t>
  </si>
  <si>
    <t>912828CE8</t>
  </si>
  <si>
    <t>4/15/2009</t>
  </si>
  <si>
    <t>912828GP9</t>
  </si>
  <si>
    <t>4/30/2009</t>
  </si>
  <si>
    <t>912828CH1</t>
  </si>
  <si>
    <t>5/15/2009</t>
  </si>
  <si>
    <t>912828FE5</t>
  </si>
  <si>
    <t>9128275G3</t>
  </si>
  <si>
    <t>912828GT1</t>
  </si>
  <si>
    <t>5/31/2009</t>
  </si>
  <si>
    <t>912828CL2</t>
  </si>
  <si>
    <t>6/15/2009</t>
  </si>
  <si>
    <t>912828GV6</t>
  </si>
  <si>
    <t>6/30/2009</t>
  </si>
  <si>
    <t>912828CN8</t>
  </si>
  <si>
    <t>7/15/2009</t>
  </si>
  <si>
    <t>912828GY0</t>
  </si>
  <si>
    <t>7/31/2009</t>
  </si>
  <si>
    <t>912828CS7</t>
  </si>
  <si>
    <t>8/15/2009</t>
  </si>
  <si>
    <t>912828FP0</t>
  </si>
  <si>
    <t>9128275N8</t>
  </si>
  <si>
    <t>912828HB9</t>
  </si>
  <si>
    <t>8/31/2009</t>
  </si>
  <si>
    <t>912828CV0</t>
  </si>
  <si>
    <t>9/15/2009</t>
  </si>
  <si>
    <t>912828HD5</t>
  </si>
  <si>
    <t>9/30/2009</t>
  </si>
  <si>
    <t>912828CX6</t>
  </si>
  <si>
    <t>10/15/2009</t>
  </si>
  <si>
    <t>912828HF0</t>
  </si>
  <si>
    <t>10/31/2009</t>
  </si>
  <si>
    <t>912828DB3</t>
  </si>
  <si>
    <t>11/15/2009</t>
  </si>
  <si>
    <t>912828FX3</t>
  </si>
  <si>
    <t>912828HJ2</t>
  </si>
  <si>
    <t>11/30/2009</t>
  </si>
  <si>
    <t>912828DE7</t>
  </si>
  <si>
    <t>12/15/2009</t>
  </si>
  <si>
    <t>912828HL7</t>
  </si>
  <si>
    <t>12/31/2009</t>
  </si>
  <si>
    <t>912828DG2</t>
  </si>
  <si>
    <t>1/15/2010</t>
  </si>
  <si>
    <t>912828HP8</t>
  </si>
  <si>
    <t>1/31/2010</t>
  </si>
  <si>
    <t>912828DL1</t>
  </si>
  <si>
    <t>2/15/2010</t>
  </si>
  <si>
    <t>912828GG9</t>
  </si>
  <si>
    <t>9128275Z1</t>
  </si>
  <si>
    <t>912828HS2</t>
  </si>
  <si>
    <t>2/28/2010</t>
  </si>
  <si>
    <t>912828DP2</t>
  </si>
  <si>
    <t>3/15/2010</t>
  </si>
  <si>
    <t>912828HU7</t>
  </si>
  <si>
    <t>3/31/2010</t>
  </si>
  <si>
    <t>912828DR8</t>
  </si>
  <si>
    <t>4/15/2010</t>
  </si>
  <si>
    <t>912828HX1</t>
  </si>
  <si>
    <t>4/30/2010</t>
  </si>
  <si>
    <t>912828DU1</t>
  </si>
  <si>
    <t>5/15/2010</t>
  </si>
  <si>
    <t>912828GR5</t>
  </si>
  <si>
    <t>912828JA9</t>
  </si>
  <si>
    <t>5/31/2010</t>
  </si>
  <si>
    <t>912828DX5</t>
  </si>
  <si>
    <t>6/15/2010</t>
  </si>
  <si>
    <t>912828JC5</t>
  </si>
  <si>
    <t>6/30/2010</t>
  </si>
  <si>
    <t>912828DZ0</t>
  </si>
  <si>
    <t>7/15/2010</t>
  </si>
  <si>
    <t>912828ED8</t>
  </si>
  <si>
    <t>8/15/2010</t>
  </si>
  <si>
    <t>9128276J6</t>
  </si>
  <si>
    <t>912828EG1</t>
  </si>
  <si>
    <t>9/15/2010</t>
  </si>
  <si>
    <t>912828EJ5</t>
  </si>
  <si>
    <t>10/15/2010</t>
  </si>
  <si>
    <t>912828EM8</t>
  </si>
  <si>
    <t>11/15/2010</t>
  </si>
  <si>
    <t>912828EQ9</t>
  </si>
  <si>
    <t>12/15/2010</t>
  </si>
  <si>
    <t>912828ES5</t>
  </si>
  <si>
    <t>1/15/2011</t>
  </si>
  <si>
    <t>9128276T4</t>
  </si>
  <si>
    <t>2/15/2011</t>
  </si>
  <si>
    <t>912828EX4</t>
  </si>
  <si>
    <t>2/28/2011</t>
  </si>
  <si>
    <t>912828FA3</t>
  </si>
  <si>
    <t>3/31/2011</t>
  </si>
  <si>
    <t>912828FD7</t>
  </si>
  <si>
    <t>4/30/2011</t>
  </si>
  <si>
    <t>912828FH8</t>
  </si>
  <si>
    <t>5/31/2011</t>
  </si>
  <si>
    <t>912828FK1</t>
  </si>
  <si>
    <t>6/30/2011</t>
  </si>
  <si>
    <t>912828FN5</t>
  </si>
  <si>
    <t>7/31/2011</t>
  </si>
  <si>
    <t>9128277B2</t>
  </si>
  <si>
    <t>8/15/2011</t>
  </si>
  <si>
    <t>912828FS4</t>
  </si>
  <si>
    <t>8/31/2011</t>
  </si>
  <si>
    <t>912828FU9</t>
  </si>
  <si>
    <t>9/30/2011</t>
  </si>
  <si>
    <t>912828FW5</t>
  </si>
  <si>
    <t>10/31/2011</t>
  </si>
  <si>
    <t>912828GA2</t>
  </si>
  <si>
    <t>11/30/2011</t>
  </si>
  <si>
    <t>912828GC8</t>
  </si>
  <si>
    <t>12/31/2011</t>
  </si>
  <si>
    <t>912828GF1</t>
  </si>
  <si>
    <t>1/31/2012</t>
  </si>
  <si>
    <t>9128277L0</t>
  </si>
  <si>
    <t>2/15/2012</t>
  </si>
  <si>
    <t>912828GK0</t>
  </si>
  <si>
    <t>2/29/2012</t>
  </si>
  <si>
    <t>912828GM6</t>
  </si>
  <si>
    <t>3/31/2012</t>
  </si>
  <si>
    <t>912828GQ7</t>
  </si>
  <si>
    <t>4/30/2012</t>
  </si>
  <si>
    <t>912828GU8</t>
  </si>
  <si>
    <t>5/31/2012</t>
  </si>
  <si>
    <t>912828GW4</t>
  </si>
  <si>
    <t>6/30/2012</t>
  </si>
  <si>
    <t>912828GZ7</t>
  </si>
  <si>
    <t>7/31/2012</t>
  </si>
  <si>
    <t>912828AJ9</t>
  </si>
  <si>
    <t>8/15/2012</t>
  </si>
  <si>
    <t>912828HC7</t>
  </si>
  <si>
    <t>8/31/2012</t>
  </si>
  <si>
    <t>912828HE3</t>
  </si>
  <si>
    <t>9/30/2012</t>
  </si>
  <si>
    <t>912828HG8</t>
  </si>
  <si>
    <t>10/31/2012</t>
  </si>
  <si>
    <t>912828AP5</t>
  </si>
  <si>
    <t>11/15/2012</t>
  </si>
  <si>
    <t>912828HK9</t>
  </si>
  <si>
    <t>11/30/2012</t>
  </si>
  <si>
    <t>912828HM5</t>
  </si>
  <si>
    <t>12/31/2012</t>
  </si>
  <si>
    <t>912828HQ6</t>
  </si>
  <si>
    <t>1/31/2013</t>
  </si>
  <si>
    <t>912828AU4</t>
  </si>
  <si>
    <t>2/15/2013</t>
  </si>
  <si>
    <t>912828HT0</t>
  </si>
  <si>
    <t>2/28/2013</t>
  </si>
  <si>
    <t>912828HV5</t>
  </si>
  <si>
    <t>3/31/2013</t>
  </si>
  <si>
    <t>912828HY9</t>
  </si>
  <si>
    <t>4/30/2013</t>
  </si>
  <si>
    <t>912828BA7</t>
  </si>
  <si>
    <t>5/15/2013</t>
  </si>
  <si>
    <t>912828JB7</t>
  </si>
  <si>
    <t>5/31/2013</t>
  </si>
  <si>
    <t>912828JD3</t>
  </si>
  <si>
    <t>6/30/2013</t>
  </si>
  <si>
    <t>912828BH2</t>
  </si>
  <si>
    <t>8/15/2013</t>
  </si>
  <si>
    <t>912828BR0</t>
  </si>
  <si>
    <t>11/15/2013</t>
  </si>
  <si>
    <t>912828CA6</t>
  </si>
  <si>
    <t>2/15/2014</t>
  </si>
  <si>
    <t>912828CJ7</t>
  </si>
  <si>
    <t>5/15/2014</t>
  </si>
  <si>
    <t>912828CT5</t>
  </si>
  <si>
    <t>8/15/2014</t>
  </si>
  <si>
    <t>912828DC1</t>
  </si>
  <si>
    <t>11/15/2014</t>
  </si>
  <si>
    <t>912828DM9</t>
  </si>
  <si>
    <t>2/15/2015</t>
  </si>
  <si>
    <t>912828DV9</t>
  </si>
  <si>
    <t>5/15/2015</t>
  </si>
  <si>
    <t>912828EE6</t>
  </si>
  <si>
    <t>8/15/2015</t>
  </si>
  <si>
    <t>912828EN6</t>
  </si>
  <si>
    <t>11/15/2015</t>
  </si>
  <si>
    <t>912828EW6</t>
  </si>
  <si>
    <t>2/15/2016</t>
  </si>
  <si>
    <t>912828FF2</t>
  </si>
  <si>
    <t>5/15/2016</t>
  </si>
  <si>
    <t>912828FQ8</t>
  </si>
  <si>
    <t>8/15/2016</t>
  </si>
  <si>
    <t>912828FY1</t>
  </si>
  <si>
    <t>11/15/2016</t>
  </si>
  <si>
    <t>912828GH7</t>
  </si>
  <si>
    <t>2/15/2017</t>
  </si>
  <si>
    <t>912828GS3</t>
  </si>
  <si>
    <t>5/15/2017</t>
  </si>
  <si>
    <t>912828HA1</t>
  </si>
  <si>
    <t>8/15/2017</t>
  </si>
  <si>
    <t>912828HH6</t>
  </si>
  <si>
    <t>11/15/2017</t>
  </si>
  <si>
    <t>912828HR4</t>
  </si>
  <si>
    <t>2/15/2018</t>
  </si>
  <si>
    <t>912828HZ6</t>
  </si>
  <si>
    <t>5/15/2018</t>
  </si>
  <si>
    <t>912810DP0</t>
  </si>
  <si>
    <t>912810DS4</t>
  </si>
  <si>
    <t>912810DT2</t>
  </si>
  <si>
    <t>912810DV7</t>
  </si>
  <si>
    <t>912810DW5</t>
  </si>
  <si>
    <t>912810DX3</t>
  </si>
  <si>
    <t>912810DY1</t>
  </si>
  <si>
    <t>912810DZ8</t>
  </si>
  <si>
    <t>912810EA2</t>
  </si>
  <si>
    <t>912810EB0</t>
  </si>
  <si>
    <t>11/15/2018</t>
  </si>
  <si>
    <t>912810EC8</t>
  </si>
  <si>
    <t>2/15/2019</t>
  </si>
  <si>
    <t>912810ED6</t>
  </si>
  <si>
    <t>8/15/2019</t>
  </si>
  <si>
    <t>912810EE4</t>
  </si>
  <si>
    <t>2/15/2020</t>
  </si>
  <si>
    <t>912810EF1</t>
  </si>
  <si>
    <t>5/15/2020</t>
  </si>
  <si>
    <t>912810EG9</t>
  </si>
  <si>
    <t>8/15/2020</t>
  </si>
  <si>
    <t>912810EH7</t>
  </si>
  <si>
    <t>2/15/2021</t>
  </si>
  <si>
    <t>912810EJ3</t>
  </si>
  <si>
    <t>5/15/2021</t>
  </si>
  <si>
    <t>912810EK0</t>
  </si>
  <si>
    <t>8/15/2021</t>
  </si>
  <si>
    <t>912810EL8</t>
  </si>
  <si>
    <t>11/15/2021</t>
  </si>
  <si>
    <t>912810EM6</t>
  </si>
  <si>
    <t>8/15/2022</t>
  </si>
  <si>
    <t>912810EN4</t>
  </si>
  <si>
    <t>11/15/2022</t>
  </si>
  <si>
    <t>912810EP9</t>
  </si>
  <si>
    <t>2/15/2023</t>
  </si>
  <si>
    <t>912810EQ7</t>
  </si>
  <si>
    <t>8/15/2023</t>
  </si>
  <si>
    <t>912810ES3</t>
  </si>
  <si>
    <t>11/15/2024</t>
  </si>
  <si>
    <t>912810ET1</t>
  </si>
  <si>
    <t>2/15/2025</t>
  </si>
  <si>
    <t>912810EV6</t>
  </si>
  <si>
    <t>8/15/2025</t>
  </si>
  <si>
    <t>912810EW4</t>
  </si>
  <si>
    <t>2/15/2026</t>
  </si>
  <si>
    <t>912810EX2</t>
  </si>
  <si>
    <t>8/15/2026</t>
  </si>
  <si>
    <t>912810EY0</t>
  </si>
  <si>
    <t>11/15/2026</t>
  </si>
  <si>
    <t>912810EZ7</t>
  </si>
  <si>
    <t>2/15/2027</t>
  </si>
  <si>
    <t>912810FA1</t>
  </si>
  <si>
    <t>8/15/2027</t>
  </si>
  <si>
    <t>912810FB9</t>
  </si>
  <si>
    <t>11/15/2027</t>
  </si>
  <si>
    <t>912810FE3</t>
  </si>
  <si>
    <t>8/15/2028</t>
  </si>
  <si>
    <t>912810FF0</t>
  </si>
  <si>
    <t>11/15/2028</t>
  </si>
  <si>
    <t>912810FG8</t>
  </si>
  <si>
    <t>2/15/2029</t>
  </si>
  <si>
    <t>912810FJ2</t>
  </si>
  <si>
    <t>8/15/2029</t>
  </si>
  <si>
    <t>912810FM5</t>
  </si>
  <si>
    <t>5/15/2030</t>
  </si>
  <si>
    <t>912810FP8</t>
  </si>
  <si>
    <t>2/15/2031</t>
  </si>
  <si>
    <t>912810FT0</t>
  </si>
  <si>
    <t>2/15/2036</t>
  </si>
  <si>
    <t>912810PT9</t>
  </si>
  <si>
    <t>2/15/2037</t>
  </si>
  <si>
    <t>912810PU6</t>
  </si>
  <si>
    <t>5/15/2037</t>
  </si>
  <si>
    <t>CUSIP</t>
  </si>
  <si>
    <t>MATURITY</t>
  </si>
  <si>
    <t>CPN</t>
  </si>
  <si>
    <t>NXT_CPN_DT</t>
  </si>
  <si>
    <t>ID_BB</t>
  </si>
  <si>
    <t>ASK</t>
  </si>
  <si>
    <t>DUR_BID</t>
  </si>
  <si>
    <t>DUR_MID</t>
  </si>
  <si>
    <t>YLD_YTM_MID</t>
  </si>
  <si>
    <t>YLD_YTM_BID</t>
  </si>
  <si>
    <t>YLD_YTM_ASK</t>
  </si>
  <si>
    <t>PX_CLEAN_ASK</t>
  </si>
  <si>
    <t>PX_DIRTY_ASK</t>
  </si>
  <si>
    <t>REPO_REPORATE</t>
  </si>
  <si>
    <t>days to next pay</t>
  </si>
  <si>
    <t>days since</t>
  </si>
  <si>
    <t>dirty ask</t>
  </si>
  <si>
    <t>accrued int</t>
  </si>
  <si>
    <t>theo price</t>
  </si>
  <si>
    <t>Pricing Errors NS</t>
  </si>
  <si>
    <t>d</t>
  </si>
  <si>
    <t>t</t>
  </si>
  <si>
    <t>r(t)</t>
  </si>
  <si>
    <t>dateVal</t>
  </si>
  <si>
    <t>month dummy</t>
  </si>
  <si>
    <t>SPREAD</t>
  </si>
  <si>
    <t>accrued</t>
  </si>
  <si>
    <t>PX_DIRTY_BID</t>
  </si>
  <si>
    <t>d -bid</t>
  </si>
  <si>
    <t>d-ask</t>
  </si>
  <si>
    <t>r_bid(t)</t>
  </si>
  <si>
    <t>r_ask(t)</t>
  </si>
  <si>
    <t>zeros_bid(t)</t>
  </si>
  <si>
    <t>zeros_ask(t)</t>
  </si>
  <si>
    <t>BID</t>
  </si>
  <si>
    <t>Forward (bid)</t>
  </si>
  <si>
    <t>Forward (ask)</t>
  </si>
  <si>
    <t>imputed</t>
  </si>
  <si>
    <t>2/15/2024</t>
  </si>
  <si>
    <t>8/15/2024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</si>
</sst>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Verdana"/>
      <family val="2"/>
    </font>
    <font>
      <sz val="10"/>
      <color rgb="FFFF0000"/>
      <name val="Verdana"/>
      <family val="2"/>
    </font>
    <font>
      <sz val="10"/>
      <color rgb="FF00B0F0"/>
      <name val="Verdana"/>
      <family val="2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NumberFormat="1"/>
    <xf numFmtId="2" fontId="0" fillId="0" borderId="0" xfId="0" applyNumberFormat="1"/>
    <xf numFmtId="0" fontId="0" fillId="2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0.10577996500437445"/>
          <c:y val="0.16239610673665789"/>
          <c:w val="0.70691447944007046"/>
          <c:h val="0.65482210557013754"/>
        </c:manualLayout>
      </c:layout>
      <c:scatterChart>
        <c:scatterStyle val="smoothMarker"/>
        <c:ser>
          <c:idx val="0"/>
          <c:order val="0"/>
          <c:tx>
            <c:strRef>
              <c:f>Sheet2!$J$1</c:f>
              <c:strCache>
                <c:ptCount val="1"/>
                <c:pt idx="0">
                  <c:v>r(t)</c:v>
                </c:pt>
              </c:strCache>
            </c:strRef>
          </c:tx>
          <c:marker>
            <c:symbol val="none"/>
          </c:marker>
          <c:xVal>
            <c:numRef>
              <c:f>Sheet2!$I$2:$I$17</c:f>
              <c:numCache>
                <c:formatCode>General</c:formatCode>
                <c:ptCount val="16"/>
                <c:pt idx="0">
                  <c:v>8.3333333333333329E-2</c:v>
                </c:pt>
                <c:pt idx="1">
                  <c:v>0.58333333333333337</c:v>
                </c:pt>
                <c:pt idx="2">
                  <c:v>1.0833333333333335</c:v>
                </c:pt>
                <c:pt idx="3">
                  <c:v>1.5833333333333335</c:v>
                </c:pt>
                <c:pt idx="4">
                  <c:v>2.0833333333333335</c:v>
                </c:pt>
                <c:pt idx="5">
                  <c:v>2.5833333333333335</c:v>
                </c:pt>
                <c:pt idx="6">
                  <c:v>3.0833333333333335</c:v>
                </c:pt>
                <c:pt idx="7">
                  <c:v>3.5833333333333335</c:v>
                </c:pt>
                <c:pt idx="8">
                  <c:v>4.0833333333333339</c:v>
                </c:pt>
                <c:pt idx="9">
                  <c:v>4.5833333333333339</c:v>
                </c:pt>
                <c:pt idx="10">
                  <c:v>5.0833333333333339</c:v>
                </c:pt>
                <c:pt idx="11">
                  <c:v>5.5833333333333339</c:v>
                </c:pt>
                <c:pt idx="12">
                  <c:v>6.0833333333333339</c:v>
                </c:pt>
                <c:pt idx="13">
                  <c:v>6.5833333333333339</c:v>
                </c:pt>
                <c:pt idx="14">
                  <c:v>7.0833333333333339</c:v>
                </c:pt>
                <c:pt idx="15">
                  <c:v>7.5833333333333339</c:v>
                </c:pt>
              </c:numCache>
            </c:numRef>
          </c:xVal>
          <c:yVal>
            <c:numRef>
              <c:f>Sheet2!$J$2:$J$17</c:f>
              <c:numCache>
                <c:formatCode>General</c:formatCode>
                <c:ptCount val="16"/>
                <c:pt idx="0">
                  <c:v>1.3850970060750756E-2</c:v>
                </c:pt>
                <c:pt idx="1">
                  <c:v>2.0866699237495068E-2</c:v>
                </c:pt>
                <c:pt idx="2">
                  <c:v>2.2427783192899398E-2</c:v>
                </c:pt>
                <c:pt idx="3">
                  <c:v>2.296499275453745E-2</c:v>
                </c:pt>
                <c:pt idx="4">
                  <c:v>2.4994078548776111E-2</c:v>
                </c:pt>
                <c:pt idx="5">
                  <c:v>2.6181796567013915E-2</c:v>
                </c:pt>
                <c:pt idx="6">
                  <c:v>2.6250675676113611E-2</c:v>
                </c:pt>
                <c:pt idx="7">
                  <c:v>2.8473115988271624E-2</c:v>
                </c:pt>
                <c:pt idx="8">
                  <c:v>3.0864991151713816E-2</c:v>
                </c:pt>
                <c:pt idx="9">
                  <c:v>3.1077662890268476E-2</c:v>
                </c:pt>
                <c:pt idx="10">
                  <c:v>3.2166570499727154E-2</c:v>
                </c:pt>
                <c:pt idx="11">
                  <c:v>3.3536846005933318E-2</c:v>
                </c:pt>
                <c:pt idx="12">
                  <c:v>3.4466319021872804E-2</c:v>
                </c:pt>
                <c:pt idx="13">
                  <c:v>3.5526795782721665E-2</c:v>
                </c:pt>
                <c:pt idx="14">
                  <c:v>3.6907032437939469E-2</c:v>
                </c:pt>
                <c:pt idx="15">
                  <c:v>3.8164171911453604E-2</c:v>
                </c:pt>
              </c:numCache>
            </c:numRef>
          </c:yVal>
          <c:smooth val="1"/>
        </c:ser>
        <c:axId val="101226752"/>
        <c:axId val="102662528"/>
      </c:scatterChart>
      <c:valAx>
        <c:axId val="101226752"/>
        <c:scaling>
          <c:orientation val="minMax"/>
        </c:scaling>
        <c:axPos val="b"/>
        <c:numFmt formatCode="General" sourceLinked="1"/>
        <c:tickLblPos val="nextTo"/>
        <c:crossAx val="102662528"/>
        <c:crosses val="autoZero"/>
        <c:crossBetween val="midCat"/>
      </c:valAx>
      <c:valAx>
        <c:axId val="102662528"/>
        <c:scaling>
          <c:orientation val="minMax"/>
        </c:scaling>
        <c:axPos val="l"/>
        <c:majorGridlines/>
        <c:numFmt formatCode="General" sourceLinked="1"/>
        <c:tickLblPos val="nextTo"/>
        <c:crossAx val="1012267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5288159402609859E-2"/>
          <c:y val="2.8956202538739602E-2"/>
          <c:w val="0.66487270341207405"/>
          <c:h val="0.79822506561679785"/>
        </c:manualLayout>
      </c:layout>
      <c:scatterChart>
        <c:scatterStyle val="smoothMarker"/>
        <c:ser>
          <c:idx val="1"/>
          <c:order val="0"/>
          <c:tx>
            <c:v>d-ask</c:v>
          </c:tx>
          <c:marker>
            <c:symbol val="none"/>
          </c:marker>
          <c:xVal>
            <c:numRef>
              <c:f>'prices and d''s'!$C$2:$C$63</c:f>
              <c:numCache>
                <c:formatCode>0.00</c:formatCode>
                <c:ptCount val="62"/>
                <c:pt idx="0">
                  <c:v>8.3333333333333329E-2</c:v>
                </c:pt>
                <c:pt idx="1">
                  <c:v>0.59444444444444444</c:v>
                </c:pt>
                <c:pt idx="2">
                  <c:v>1.0972222222222223</c:v>
                </c:pt>
                <c:pt idx="3">
                  <c:v>1.6083333333333334</c:v>
                </c:pt>
                <c:pt idx="4">
                  <c:v>2.1111111111111112</c:v>
                </c:pt>
                <c:pt idx="5">
                  <c:v>2.6222222222222222</c:v>
                </c:pt>
                <c:pt idx="6">
                  <c:v>3.125</c:v>
                </c:pt>
                <c:pt idx="7">
                  <c:v>3.6361111111111111</c:v>
                </c:pt>
                <c:pt idx="8">
                  <c:v>4.1416666666666666</c:v>
                </c:pt>
                <c:pt idx="9">
                  <c:v>4.6527777777777777</c:v>
                </c:pt>
                <c:pt idx="10">
                  <c:v>5.1555555555555559</c:v>
                </c:pt>
                <c:pt idx="11">
                  <c:v>5.666666666666667</c:v>
                </c:pt>
                <c:pt idx="12">
                  <c:v>6.1694444444444443</c:v>
                </c:pt>
                <c:pt idx="13">
                  <c:v>6.6805555555555554</c:v>
                </c:pt>
                <c:pt idx="14">
                  <c:v>7.1833333333333336</c:v>
                </c:pt>
                <c:pt idx="15">
                  <c:v>7.6944444444444446</c:v>
                </c:pt>
                <c:pt idx="16">
                  <c:v>8.1999999999999993</c:v>
                </c:pt>
                <c:pt idx="17">
                  <c:v>8.7111111111111104</c:v>
                </c:pt>
                <c:pt idx="18">
                  <c:v>9.2138888888888886</c:v>
                </c:pt>
                <c:pt idx="19">
                  <c:v>9.7249999999999996</c:v>
                </c:pt>
                <c:pt idx="20">
                  <c:v>10.220000000000001</c:v>
                </c:pt>
                <c:pt idx="21">
                  <c:v>10.738888888888889</c:v>
                </c:pt>
                <c:pt idx="22">
                  <c:v>11.241666666666667</c:v>
                </c:pt>
                <c:pt idx="23">
                  <c:v>11.752777777777778</c:v>
                </c:pt>
                <c:pt idx="24">
                  <c:v>12.258333333333333</c:v>
                </c:pt>
                <c:pt idx="25">
                  <c:v>12.769444444444444</c:v>
                </c:pt>
                <c:pt idx="26">
                  <c:v>13.272222222222222</c:v>
                </c:pt>
                <c:pt idx="27">
                  <c:v>13.779166666666667</c:v>
                </c:pt>
                <c:pt idx="28">
                  <c:v>14.286111111111111</c:v>
                </c:pt>
                <c:pt idx="29">
                  <c:v>14.797222222222222</c:v>
                </c:pt>
                <c:pt idx="30">
                  <c:v>15.3</c:v>
                </c:pt>
                <c:pt idx="31">
                  <c:v>15.811111111111112</c:v>
                </c:pt>
                <c:pt idx="32">
                  <c:v>16.316666666666666</c:v>
                </c:pt>
                <c:pt idx="33">
                  <c:v>16.827777777777779</c:v>
                </c:pt>
                <c:pt idx="34">
                  <c:v>17.330555555555556</c:v>
                </c:pt>
                <c:pt idx="35">
                  <c:v>17.841666666666665</c:v>
                </c:pt>
                <c:pt idx="36">
                  <c:v>18.344444444444445</c:v>
                </c:pt>
                <c:pt idx="37">
                  <c:v>18.855555555555554</c:v>
                </c:pt>
                <c:pt idx="38">
                  <c:v>19.358333333333334</c:v>
                </c:pt>
                <c:pt idx="39">
                  <c:v>20.375</c:v>
                </c:pt>
              </c:numCache>
            </c:numRef>
          </c:xVal>
          <c:yVal>
            <c:numRef>
              <c:f>'prices and d''s'!$J$2:$J$63</c:f>
              <c:numCache>
                <c:formatCode>General</c:formatCode>
                <c:ptCount val="62"/>
                <c:pt idx="0">
                  <c:v>0.99881391675276754</c:v>
                </c:pt>
                <c:pt idx="1">
                  <c:v>0.98826388783123986</c:v>
                </c:pt>
                <c:pt idx="2">
                  <c:v>0.97625466262386229</c:v>
                </c:pt>
                <c:pt idx="3">
                  <c:v>0.96468517211190397</c:v>
                </c:pt>
                <c:pt idx="4">
                  <c:v>0.94994154237749384</c:v>
                </c:pt>
                <c:pt idx="5">
                  <c:v>0.93540758893421283</c:v>
                </c:pt>
                <c:pt idx="6">
                  <c:v>0.91869033066752481</c:v>
                </c:pt>
                <c:pt idx="7">
                  <c:v>0.90134650148220796</c:v>
                </c:pt>
                <c:pt idx="8">
                  <c:v>0.88508827859489747</c:v>
                </c:pt>
                <c:pt idx="9">
                  <c:v>0.86658279082608258</c:v>
                </c:pt>
                <c:pt idx="10">
                  <c:v>0.85120333680852223</c:v>
                </c:pt>
                <c:pt idx="11">
                  <c:v>0.83317313374488788</c:v>
                </c:pt>
                <c:pt idx="12">
                  <c:v>0.81646110914706815</c:v>
                </c:pt>
                <c:pt idx="13">
                  <c:v>0.79960187408033967</c:v>
                </c:pt>
                <c:pt idx="14">
                  <c:v>0.78023336041406222</c:v>
                </c:pt>
                <c:pt idx="15">
                  <c:v>0.75999463467585893</c:v>
                </c:pt>
                <c:pt idx="16">
                  <c:v>0.73691470418435367</c:v>
                </c:pt>
                <c:pt idx="17">
                  <c:v>0.71874129487200999</c:v>
                </c:pt>
                <c:pt idx="18">
                  <c:v>0.69971571667587695</c:v>
                </c:pt>
                <c:pt idx="19">
                  <c:v>0.68707591022693804</c:v>
                </c:pt>
                <c:pt idx="20">
                  <c:v>0.66310539235170729</c:v>
                </c:pt>
                <c:pt idx="21">
                  <c:v>0.62865627680655234</c:v>
                </c:pt>
                <c:pt idx="22">
                  <c:v>0.61037941700157727</c:v>
                </c:pt>
                <c:pt idx="23">
                  <c:v>0.59558458377874546</c:v>
                </c:pt>
                <c:pt idx="24">
                  <c:v>0.57557655320482126</c:v>
                </c:pt>
                <c:pt idx="25">
                  <c:v>0.56380350968066306</c:v>
                </c:pt>
                <c:pt idx="26">
                  <c:v>0.54914976887047962</c:v>
                </c:pt>
                <c:pt idx="27">
                  <c:v>0.54505560055311131</c:v>
                </c:pt>
                <c:pt idx="28">
                  <c:v>0.5413830245921919</c:v>
                </c:pt>
                <c:pt idx="29">
                  <c:v>0.50896851417579836</c:v>
                </c:pt>
                <c:pt idx="30">
                  <c:v>0.4957520588349163</c:v>
                </c:pt>
                <c:pt idx="31">
                  <c:v>0.48516803922327761</c:v>
                </c:pt>
                <c:pt idx="32">
                  <c:v>0.47458401961163887</c:v>
                </c:pt>
                <c:pt idx="33">
                  <c:v>0.46416805733367034</c:v>
                </c:pt>
                <c:pt idx="34">
                  <c:v>0.4509414001161211</c:v>
                </c:pt>
                <c:pt idx="35">
                  <c:v>0.44052901068444494</c:v>
                </c:pt>
                <c:pt idx="36">
                  <c:v>0.42811878426360406</c:v>
                </c:pt>
                <c:pt idx="37">
                  <c:v>0.41454900081057577</c:v>
                </c:pt>
                <c:pt idx="38">
                  <c:v>0.40513409217127405</c:v>
                </c:pt>
                <c:pt idx="39">
                  <c:v>0.39827763571272468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'prices and d''s'!$I$1</c:f>
              <c:strCache>
                <c:ptCount val="1"/>
                <c:pt idx="0">
                  <c:v>d -bid</c:v>
                </c:pt>
              </c:strCache>
            </c:strRef>
          </c:tx>
          <c:marker>
            <c:symbol val="none"/>
          </c:marker>
          <c:xVal>
            <c:numRef>
              <c:f>'prices and d''s'!$C$2:$C$63</c:f>
              <c:numCache>
                <c:formatCode>0.00</c:formatCode>
                <c:ptCount val="62"/>
                <c:pt idx="0">
                  <c:v>8.3333333333333329E-2</c:v>
                </c:pt>
                <c:pt idx="1">
                  <c:v>0.59444444444444444</c:v>
                </c:pt>
                <c:pt idx="2">
                  <c:v>1.0972222222222223</c:v>
                </c:pt>
                <c:pt idx="3">
                  <c:v>1.6083333333333334</c:v>
                </c:pt>
                <c:pt idx="4">
                  <c:v>2.1111111111111112</c:v>
                </c:pt>
                <c:pt idx="5">
                  <c:v>2.6222222222222222</c:v>
                </c:pt>
                <c:pt idx="6">
                  <c:v>3.125</c:v>
                </c:pt>
                <c:pt idx="7">
                  <c:v>3.6361111111111111</c:v>
                </c:pt>
                <c:pt idx="8">
                  <c:v>4.1416666666666666</c:v>
                </c:pt>
                <c:pt idx="9">
                  <c:v>4.6527777777777777</c:v>
                </c:pt>
                <c:pt idx="10">
                  <c:v>5.1555555555555559</c:v>
                </c:pt>
                <c:pt idx="11">
                  <c:v>5.666666666666667</c:v>
                </c:pt>
                <c:pt idx="12">
                  <c:v>6.1694444444444443</c:v>
                </c:pt>
                <c:pt idx="13">
                  <c:v>6.6805555555555554</c:v>
                </c:pt>
                <c:pt idx="14">
                  <c:v>7.1833333333333336</c:v>
                </c:pt>
                <c:pt idx="15">
                  <c:v>7.6944444444444446</c:v>
                </c:pt>
                <c:pt idx="16">
                  <c:v>8.1999999999999993</c:v>
                </c:pt>
                <c:pt idx="17">
                  <c:v>8.7111111111111104</c:v>
                </c:pt>
                <c:pt idx="18">
                  <c:v>9.2138888888888886</c:v>
                </c:pt>
                <c:pt idx="19">
                  <c:v>9.7249999999999996</c:v>
                </c:pt>
                <c:pt idx="20">
                  <c:v>10.220000000000001</c:v>
                </c:pt>
                <c:pt idx="21">
                  <c:v>10.738888888888889</c:v>
                </c:pt>
                <c:pt idx="22">
                  <c:v>11.241666666666667</c:v>
                </c:pt>
                <c:pt idx="23">
                  <c:v>11.752777777777778</c:v>
                </c:pt>
                <c:pt idx="24">
                  <c:v>12.258333333333333</c:v>
                </c:pt>
                <c:pt idx="25">
                  <c:v>12.769444444444444</c:v>
                </c:pt>
                <c:pt idx="26">
                  <c:v>13.272222222222222</c:v>
                </c:pt>
                <c:pt idx="27">
                  <c:v>13.779166666666667</c:v>
                </c:pt>
                <c:pt idx="28">
                  <c:v>14.286111111111111</c:v>
                </c:pt>
                <c:pt idx="29">
                  <c:v>14.797222222222222</c:v>
                </c:pt>
                <c:pt idx="30">
                  <c:v>15.3</c:v>
                </c:pt>
                <c:pt idx="31">
                  <c:v>15.811111111111112</c:v>
                </c:pt>
                <c:pt idx="32">
                  <c:v>16.316666666666666</c:v>
                </c:pt>
                <c:pt idx="33">
                  <c:v>16.827777777777779</c:v>
                </c:pt>
                <c:pt idx="34">
                  <c:v>17.330555555555556</c:v>
                </c:pt>
                <c:pt idx="35">
                  <c:v>17.841666666666665</c:v>
                </c:pt>
                <c:pt idx="36">
                  <c:v>18.344444444444445</c:v>
                </c:pt>
                <c:pt idx="37">
                  <c:v>18.855555555555554</c:v>
                </c:pt>
                <c:pt idx="38">
                  <c:v>19.358333333333334</c:v>
                </c:pt>
                <c:pt idx="39">
                  <c:v>20.375</c:v>
                </c:pt>
              </c:numCache>
            </c:numRef>
          </c:xVal>
          <c:yVal>
            <c:numRef>
              <c:f>'prices and d''s'!$I$2:$I$63</c:f>
              <c:numCache>
                <c:formatCode>General</c:formatCode>
                <c:ptCount val="62"/>
                <c:pt idx="0">
                  <c:v>0.99850641367773674</c:v>
                </c:pt>
                <c:pt idx="1">
                  <c:v>0.98796055043826003</c:v>
                </c:pt>
                <c:pt idx="2">
                  <c:v>0.97565091786532687</c:v>
                </c:pt>
                <c:pt idx="3">
                  <c:v>0.96409181116985443</c:v>
                </c:pt>
                <c:pt idx="4">
                  <c:v>0.94936570785426277</c:v>
                </c:pt>
                <c:pt idx="5">
                  <c:v>0.93485597382913543</c:v>
                </c:pt>
                <c:pt idx="6">
                  <c:v>0.91815216958940049</c:v>
                </c:pt>
                <c:pt idx="7">
                  <c:v>0.90081902663054614</c:v>
                </c:pt>
                <c:pt idx="8">
                  <c:v>0.88456230679699788</c:v>
                </c:pt>
                <c:pt idx="9">
                  <c:v>0.86605571363985467</c:v>
                </c:pt>
                <c:pt idx="10">
                  <c:v>0.85069650617459802</c:v>
                </c:pt>
                <c:pt idx="11">
                  <c:v>0.83266942612419659</c:v>
                </c:pt>
                <c:pt idx="12">
                  <c:v>0.81597530562492904</c:v>
                </c:pt>
                <c:pt idx="13">
                  <c:v>0.79911756863891947</c:v>
                </c:pt>
                <c:pt idx="14">
                  <c:v>0.77976774275774996</c:v>
                </c:pt>
                <c:pt idx="15">
                  <c:v>0.75954843201147693</c:v>
                </c:pt>
                <c:pt idx="16">
                  <c:v>0.73649366414880624</c:v>
                </c:pt>
                <c:pt idx="17">
                  <c:v>0.71831954824192679</c:v>
                </c:pt>
                <c:pt idx="18">
                  <c:v>0.69930912004998091</c:v>
                </c:pt>
                <c:pt idx="19">
                  <c:v>0.68661982059742566</c:v>
                </c:pt>
                <c:pt idx="20">
                  <c:v>0.66328536134311444</c:v>
                </c:pt>
                <c:pt idx="21">
                  <c:v>0.62846029578006035</c:v>
                </c:pt>
                <c:pt idx="22">
                  <c:v>0.61015624712672911</c:v>
                </c:pt>
                <c:pt idx="23">
                  <c:v>0.59538830188994751</c:v>
                </c:pt>
                <c:pt idx="24">
                  <c:v>0.57540057952090651</c:v>
                </c:pt>
                <c:pt idx="25">
                  <c:v>0.56359100089843972</c:v>
                </c:pt>
                <c:pt idx="26">
                  <c:v>0.54895813997156917</c:v>
                </c:pt>
                <c:pt idx="27">
                  <c:v>0.54505560055311131</c:v>
                </c:pt>
                <c:pt idx="28">
                  <c:v>0.54115306113465356</c:v>
                </c:pt>
                <c:pt idx="29">
                  <c:v>0.50873988466955022</c:v>
                </c:pt>
                <c:pt idx="30">
                  <c:v>0.49578618578334954</c:v>
                </c:pt>
                <c:pt idx="31">
                  <c:v>0.48519079052223302</c:v>
                </c:pt>
                <c:pt idx="32">
                  <c:v>0.47459539526111655</c:v>
                </c:pt>
                <c:pt idx="33">
                  <c:v>0.46397211155371115</c:v>
                </c:pt>
                <c:pt idx="34">
                  <c:v>0.45071116656021581</c:v>
                </c:pt>
                <c:pt idx="35">
                  <c:v>0.44025670334669653</c:v>
                </c:pt>
                <c:pt idx="36">
                  <c:v>0.42789801448854525</c:v>
                </c:pt>
                <c:pt idx="37">
                  <c:v>0.41432806382815329</c:v>
                </c:pt>
                <c:pt idx="38">
                  <c:v>0.40490520335871144</c:v>
                </c:pt>
                <c:pt idx="39">
                  <c:v>0.39830609603899236</c:v>
                </c:pt>
              </c:numCache>
            </c:numRef>
          </c:yVal>
          <c:smooth val="1"/>
        </c:ser>
        <c:axId val="133362432"/>
        <c:axId val="133363968"/>
      </c:scatterChart>
      <c:valAx>
        <c:axId val="133362432"/>
        <c:scaling>
          <c:orientation val="minMax"/>
        </c:scaling>
        <c:axPos val="b"/>
        <c:numFmt formatCode="0.00" sourceLinked="1"/>
        <c:tickLblPos val="nextTo"/>
        <c:crossAx val="133363968"/>
        <c:crosses val="autoZero"/>
        <c:crossBetween val="midCat"/>
      </c:valAx>
      <c:valAx>
        <c:axId val="133363968"/>
        <c:scaling>
          <c:orientation val="minMax"/>
          <c:min val="0.30000000000000027"/>
        </c:scaling>
        <c:axPos val="l"/>
        <c:majorGridlines/>
        <c:numFmt formatCode="General" sourceLinked="1"/>
        <c:tickLblPos val="nextTo"/>
        <c:crossAx val="133362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67940979208587"/>
          <c:y val="0.82700852784860968"/>
          <c:w val="0.14320590207914155"/>
          <c:h val="0.17160534648471434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>
        <c:manualLayout>
          <c:layoutTarget val="inner"/>
          <c:xMode val="edge"/>
          <c:yMode val="edge"/>
          <c:x val="0.12540614743599043"/>
          <c:y val="2.694819397575304E-2"/>
          <c:w val="0.8318683182894826"/>
          <c:h val="0.73701671801894331"/>
        </c:manualLayout>
      </c:layout>
      <c:scatterChart>
        <c:scatterStyle val="smoothMarker"/>
        <c:ser>
          <c:idx val="0"/>
          <c:order val="0"/>
          <c:tx>
            <c:strRef>
              <c:f>'prices and d''s'!$K$1</c:f>
              <c:strCache>
                <c:ptCount val="1"/>
                <c:pt idx="0">
                  <c:v>zeros_bid(t)</c:v>
                </c:pt>
              </c:strCache>
            </c:strRef>
          </c:tx>
          <c:marker>
            <c:symbol val="none"/>
          </c:marker>
          <c:xVal>
            <c:numRef>
              <c:f>'prices and d''s'!$C$2:$C$46</c:f>
              <c:numCache>
                <c:formatCode>0.00</c:formatCode>
                <c:ptCount val="45"/>
                <c:pt idx="0">
                  <c:v>8.3333333333333329E-2</c:v>
                </c:pt>
                <c:pt idx="1">
                  <c:v>0.59444444444444444</c:v>
                </c:pt>
                <c:pt idx="2">
                  <c:v>1.0972222222222223</c:v>
                </c:pt>
                <c:pt idx="3">
                  <c:v>1.6083333333333334</c:v>
                </c:pt>
                <c:pt idx="4">
                  <c:v>2.1111111111111112</c:v>
                </c:pt>
                <c:pt idx="5">
                  <c:v>2.6222222222222222</c:v>
                </c:pt>
                <c:pt idx="6">
                  <c:v>3.125</c:v>
                </c:pt>
                <c:pt idx="7">
                  <c:v>3.6361111111111111</c:v>
                </c:pt>
                <c:pt idx="8">
                  <c:v>4.1416666666666666</c:v>
                </c:pt>
                <c:pt idx="9">
                  <c:v>4.6527777777777777</c:v>
                </c:pt>
                <c:pt idx="10">
                  <c:v>5.1555555555555559</c:v>
                </c:pt>
                <c:pt idx="11">
                  <c:v>5.666666666666667</c:v>
                </c:pt>
                <c:pt idx="12">
                  <c:v>6.1694444444444443</c:v>
                </c:pt>
                <c:pt idx="13">
                  <c:v>6.6805555555555554</c:v>
                </c:pt>
                <c:pt idx="14">
                  <c:v>7.1833333333333336</c:v>
                </c:pt>
                <c:pt idx="15">
                  <c:v>7.6944444444444446</c:v>
                </c:pt>
                <c:pt idx="16">
                  <c:v>8.1999999999999993</c:v>
                </c:pt>
                <c:pt idx="17">
                  <c:v>8.7111111111111104</c:v>
                </c:pt>
                <c:pt idx="18">
                  <c:v>9.2138888888888886</c:v>
                </c:pt>
                <c:pt idx="19">
                  <c:v>9.7249999999999996</c:v>
                </c:pt>
                <c:pt idx="20">
                  <c:v>10.220000000000001</c:v>
                </c:pt>
                <c:pt idx="21">
                  <c:v>10.738888888888889</c:v>
                </c:pt>
                <c:pt idx="22">
                  <c:v>11.241666666666667</c:v>
                </c:pt>
                <c:pt idx="23">
                  <c:v>11.752777777777778</c:v>
                </c:pt>
                <c:pt idx="24">
                  <c:v>12.258333333333333</c:v>
                </c:pt>
                <c:pt idx="25">
                  <c:v>12.769444444444444</c:v>
                </c:pt>
                <c:pt idx="26">
                  <c:v>13.272222222222222</c:v>
                </c:pt>
                <c:pt idx="27">
                  <c:v>13.779166666666667</c:v>
                </c:pt>
                <c:pt idx="28">
                  <c:v>14.286111111111111</c:v>
                </c:pt>
                <c:pt idx="29">
                  <c:v>14.797222222222222</c:v>
                </c:pt>
                <c:pt idx="30">
                  <c:v>15.3</c:v>
                </c:pt>
                <c:pt idx="31">
                  <c:v>15.811111111111112</c:v>
                </c:pt>
                <c:pt idx="32">
                  <c:v>16.316666666666666</c:v>
                </c:pt>
                <c:pt idx="33">
                  <c:v>16.827777777777779</c:v>
                </c:pt>
                <c:pt idx="34">
                  <c:v>17.330555555555556</c:v>
                </c:pt>
                <c:pt idx="35">
                  <c:v>17.841666666666665</c:v>
                </c:pt>
                <c:pt idx="36">
                  <c:v>18.344444444444445</c:v>
                </c:pt>
                <c:pt idx="37">
                  <c:v>18.855555555555554</c:v>
                </c:pt>
                <c:pt idx="38">
                  <c:v>19.358333333333334</c:v>
                </c:pt>
                <c:pt idx="39">
                  <c:v>20.375</c:v>
                </c:pt>
              </c:numCache>
            </c:numRef>
          </c:xVal>
          <c:yVal>
            <c:numRef>
              <c:f>'prices and d''s'!$K$2:$K$46</c:f>
              <c:numCache>
                <c:formatCode>General</c:formatCode>
                <c:ptCount val="45"/>
                <c:pt idx="0">
                  <c:v>1.8098257909481053E-2</c:v>
                </c:pt>
                <c:pt idx="1">
                  <c:v>2.0585197978033154E-2</c:v>
                </c:pt>
                <c:pt idx="2">
                  <c:v>2.2720473811899566E-2</c:v>
                </c:pt>
                <c:pt idx="3">
                  <c:v>2.2997502967922134E-2</c:v>
                </c:pt>
                <c:pt idx="4">
                  <c:v>2.4918602086297259E-2</c:v>
                </c:pt>
                <c:pt idx="5">
                  <c:v>2.6022014845594965E-2</c:v>
                </c:pt>
                <c:pt idx="6">
                  <c:v>2.7702249799209433E-2</c:v>
                </c:pt>
                <c:pt idx="7">
                  <c:v>2.9142562883263112E-2</c:v>
                </c:pt>
                <c:pt idx="8">
                  <c:v>3.0059593077471858E-2</c:v>
                </c:pt>
                <c:pt idx="9">
                  <c:v>3.1390164356861705E-2</c:v>
                </c:pt>
                <c:pt idx="10">
                  <c:v>3.1861233410762635E-2</c:v>
                </c:pt>
                <c:pt idx="11">
                  <c:v>3.2842841405483547E-2</c:v>
                </c:pt>
                <c:pt idx="12">
                  <c:v>3.3513603563915195E-2</c:v>
                </c:pt>
                <c:pt idx="13">
                  <c:v>3.4136881967413713E-2</c:v>
                </c:pt>
                <c:pt idx="14">
                  <c:v>3.5236648810124338E-2</c:v>
                </c:pt>
                <c:pt idx="15">
                  <c:v>3.6390627007408805E-2</c:v>
                </c:pt>
                <c:pt idx="16">
                  <c:v>3.8003697674925174E-2</c:v>
                </c:pt>
                <c:pt idx="17">
                  <c:v>3.8709594651129997E-2</c:v>
                </c:pt>
                <c:pt idx="18">
                  <c:v>3.9580999052077237E-2</c:v>
                </c:pt>
                <c:pt idx="19">
                  <c:v>3.9417666336614143E-2</c:v>
                </c:pt>
                <c:pt idx="20">
                  <c:v>4.098900763611768E-2</c:v>
                </c:pt>
                <c:pt idx="21">
                  <c:v>4.4201389652581247E-2</c:v>
                </c:pt>
                <c:pt idx="22">
                  <c:v>4.4927222031160285E-2</c:v>
                </c:pt>
                <c:pt idx="23">
                  <c:v>4.5108553724404032E-2</c:v>
                </c:pt>
                <c:pt idx="24">
                  <c:v>4.6118641775267921E-2</c:v>
                </c:pt>
                <c:pt idx="25">
                  <c:v>4.5929684858795561E-2</c:v>
                </c:pt>
                <c:pt idx="26">
                  <c:v>4.622357863091775E-2</c:v>
                </c:pt>
                <c:pt idx="27">
                  <c:v>4.5026655507570901E-2</c:v>
                </c:pt>
                <c:pt idx="28">
                  <c:v>4.3919651431668871E-2</c:v>
                </c:pt>
                <c:pt idx="29">
                  <c:v>4.6731005066872111E-2</c:v>
                </c:pt>
                <c:pt idx="30">
                  <c:v>4.6924582061463216E-2</c:v>
                </c:pt>
                <c:pt idx="31">
                  <c:v>4.6803058460724412E-2</c:v>
                </c:pt>
                <c:pt idx="32">
                  <c:v>4.6736020228805186E-2</c:v>
                </c:pt>
                <c:pt idx="33">
                  <c:v>4.6691999607438417E-2</c:v>
                </c:pt>
                <c:pt idx="34">
                  <c:v>4.7057676441596641E-2</c:v>
                </c:pt>
                <c:pt idx="35">
                  <c:v>4.7055668766251113E-2</c:v>
                </c:pt>
                <c:pt idx="36">
                  <c:v>4.7361324302249264E-2</c:v>
                </c:pt>
                <c:pt idx="37">
                  <c:v>4.7837780805278118E-2</c:v>
                </c:pt>
                <c:pt idx="38">
                  <c:v>4.7811307767572364E-2</c:v>
                </c:pt>
                <c:pt idx="39">
                  <c:v>4.6215750252473375E-2</c:v>
                </c:pt>
              </c:numCache>
            </c:numRef>
          </c:yVal>
          <c:smooth val="1"/>
        </c:ser>
        <c:ser>
          <c:idx val="1"/>
          <c:order val="1"/>
          <c:tx>
            <c:v>zeros_ask(t)"</c:v>
          </c:tx>
          <c:marker>
            <c:symbol val="none"/>
          </c:marker>
          <c:xVal>
            <c:numRef>
              <c:f>'prices and d''s'!$C$2:$C$46</c:f>
              <c:numCache>
                <c:formatCode>0.00</c:formatCode>
                <c:ptCount val="45"/>
                <c:pt idx="0">
                  <c:v>8.3333333333333329E-2</c:v>
                </c:pt>
                <c:pt idx="1">
                  <c:v>0.59444444444444444</c:v>
                </c:pt>
                <c:pt idx="2">
                  <c:v>1.0972222222222223</c:v>
                </c:pt>
                <c:pt idx="3">
                  <c:v>1.6083333333333334</c:v>
                </c:pt>
                <c:pt idx="4">
                  <c:v>2.1111111111111112</c:v>
                </c:pt>
                <c:pt idx="5">
                  <c:v>2.6222222222222222</c:v>
                </c:pt>
                <c:pt idx="6">
                  <c:v>3.125</c:v>
                </c:pt>
                <c:pt idx="7">
                  <c:v>3.6361111111111111</c:v>
                </c:pt>
                <c:pt idx="8">
                  <c:v>4.1416666666666666</c:v>
                </c:pt>
                <c:pt idx="9">
                  <c:v>4.6527777777777777</c:v>
                </c:pt>
                <c:pt idx="10">
                  <c:v>5.1555555555555559</c:v>
                </c:pt>
                <c:pt idx="11">
                  <c:v>5.666666666666667</c:v>
                </c:pt>
                <c:pt idx="12">
                  <c:v>6.1694444444444443</c:v>
                </c:pt>
                <c:pt idx="13">
                  <c:v>6.6805555555555554</c:v>
                </c:pt>
                <c:pt idx="14">
                  <c:v>7.1833333333333336</c:v>
                </c:pt>
                <c:pt idx="15">
                  <c:v>7.6944444444444446</c:v>
                </c:pt>
                <c:pt idx="16">
                  <c:v>8.1999999999999993</c:v>
                </c:pt>
                <c:pt idx="17">
                  <c:v>8.7111111111111104</c:v>
                </c:pt>
                <c:pt idx="18">
                  <c:v>9.2138888888888886</c:v>
                </c:pt>
                <c:pt idx="19">
                  <c:v>9.7249999999999996</c:v>
                </c:pt>
                <c:pt idx="20">
                  <c:v>10.220000000000001</c:v>
                </c:pt>
                <c:pt idx="21">
                  <c:v>10.738888888888889</c:v>
                </c:pt>
                <c:pt idx="22">
                  <c:v>11.241666666666667</c:v>
                </c:pt>
                <c:pt idx="23">
                  <c:v>11.752777777777778</c:v>
                </c:pt>
                <c:pt idx="24">
                  <c:v>12.258333333333333</c:v>
                </c:pt>
                <c:pt idx="25">
                  <c:v>12.769444444444444</c:v>
                </c:pt>
                <c:pt idx="26">
                  <c:v>13.272222222222222</c:v>
                </c:pt>
                <c:pt idx="27">
                  <c:v>13.779166666666667</c:v>
                </c:pt>
                <c:pt idx="28">
                  <c:v>14.286111111111111</c:v>
                </c:pt>
                <c:pt idx="29">
                  <c:v>14.797222222222222</c:v>
                </c:pt>
                <c:pt idx="30">
                  <c:v>15.3</c:v>
                </c:pt>
                <c:pt idx="31">
                  <c:v>15.811111111111112</c:v>
                </c:pt>
                <c:pt idx="32">
                  <c:v>16.316666666666666</c:v>
                </c:pt>
                <c:pt idx="33">
                  <c:v>16.827777777777779</c:v>
                </c:pt>
                <c:pt idx="34">
                  <c:v>17.330555555555556</c:v>
                </c:pt>
                <c:pt idx="35">
                  <c:v>17.841666666666665</c:v>
                </c:pt>
                <c:pt idx="36">
                  <c:v>18.344444444444445</c:v>
                </c:pt>
                <c:pt idx="37">
                  <c:v>18.855555555555554</c:v>
                </c:pt>
                <c:pt idx="38">
                  <c:v>19.358333333333334</c:v>
                </c:pt>
                <c:pt idx="39">
                  <c:v>20.375</c:v>
                </c:pt>
              </c:numCache>
            </c:numRef>
          </c:xVal>
          <c:yVal>
            <c:numRef>
              <c:f>'prices and d''s'!$L$2:$L$46</c:f>
              <c:numCache>
                <c:formatCode>General</c:formatCode>
                <c:ptCount val="45"/>
                <c:pt idx="0">
                  <c:v>1.4343338930111971E-2</c:v>
                </c:pt>
                <c:pt idx="1">
                  <c:v>2.0058276937943598E-2</c:v>
                </c:pt>
                <c:pt idx="2">
                  <c:v>2.2144020008109999E-2</c:v>
                </c:pt>
                <c:pt idx="3">
                  <c:v>2.2606227703871884E-2</c:v>
                </c:pt>
                <c:pt idx="4">
                  <c:v>2.4624262688367038E-2</c:v>
                </c:pt>
                <c:pt idx="5">
                  <c:v>2.5791232977718348E-2</c:v>
                </c:pt>
                <c:pt idx="6">
                  <c:v>2.7509565227174626E-2</c:v>
                </c:pt>
                <c:pt idx="7">
                  <c:v>2.8976894160309463E-2</c:v>
                </c:pt>
                <c:pt idx="8">
                  <c:v>2.9911763619250742E-2</c:v>
                </c:pt>
                <c:pt idx="9">
                  <c:v>3.1255305787917242E-2</c:v>
                </c:pt>
                <c:pt idx="10">
                  <c:v>3.1742032491061778E-2</c:v>
                </c:pt>
                <c:pt idx="11">
                  <c:v>3.2732622021311775E-2</c:v>
                </c:pt>
                <c:pt idx="12">
                  <c:v>3.3413901629530951E-2</c:v>
                </c:pt>
                <c:pt idx="13">
                  <c:v>3.404309924081117E-2</c:v>
                </c:pt>
                <c:pt idx="14">
                  <c:v>3.5150622733433501E-2</c:v>
                </c:pt>
                <c:pt idx="15">
                  <c:v>3.6311526587578857E-2</c:v>
                </c:pt>
                <c:pt idx="16">
                  <c:v>3.7931354063900136E-2</c:v>
                </c:pt>
                <c:pt idx="17">
                  <c:v>3.8639608448161278E-2</c:v>
                </c:pt>
                <c:pt idx="18">
                  <c:v>3.9515419262715623E-2</c:v>
                </c:pt>
                <c:pt idx="19">
                  <c:v>3.9346696252893887E-2</c:v>
                </c:pt>
                <c:pt idx="20">
                  <c:v>4.1016648856205817E-2</c:v>
                </c:pt>
                <c:pt idx="21">
                  <c:v>4.4171072592197991E-2</c:v>
                </c:pt>
                <c:pt idx="22">
                  <c:v>4.4893231075710194E-2</c:v>
                </c:pt>
                <c:pt idx="23">
                  <c:v>4.5079243230174759E-2</c:v>
                </c:pt>
                <c:pt idx="24">
                  <c:v>4.6092546905874165E-2</c:v>
                </c:pt>
                <c:pt idx="25">
                  <c:v>4.5898806440736184E-2</c:v>
                </c:pt>
                <c:pt idx="26">
                  <c:v>4.6196066696133409E-2</c:v>
                </c:pt>
                <c:pt idx="27">
                  <c:v>4.5026655507570901E-2</c:v>
                </c:pt>
                <c:pt idx="28">
                  <c:v>4.388860633321845E-2</c:v>
                </c:pt>
                <c:pt idx="29">
                  <c:v>4.6699222627892167E-2</c:v>
                </c:pt>
                <c:pt idx="30">
                  <c:v>4.6929292300261993E-2</c:v>
                </c:pt>
                <c:pt idx="31">
                  <c:v>4.6806163070832074E-2</c:v>
                </c:pt>
                <c:pt idx="32">
                  <c:v>4.6737557901608717E-2</c:v>
                </c:pt>
                <c:pt idx="33">
                  <c:v>4.6665736927816504E-2</c:v>
                </c:pt>
                <c:pt idx="34">
                  <c:v>4.7026822466518903E-2</c:v>
                </c:pt>
                <c:pt idx="35">
                  <c:v>4.7019382196324511E-2</c:v>
                </c:pt>
                <c:pt idx="36">
                  <c:v>4.7331875122952782E-2</c:v>
                </c:pt>
                <c:pt idx="37">
                  <c:v>4.7808155906003735E-2</c:v>
                </c:pt>
                <c:pt idx="38">
                  <c:v>4.7780719332124466E-2</c:v>
                </c:pt>
                <c:pt idx="39">
                  <c:v>4.6219419380244098E-2</c:v>
                </c:pt>
              </c:numCache>
            </c:numRef>
          </c:yVal>
          <c:smooth val="1"/>
        </c:ser>
        <c:axId val="132874240"/>
        <c:axId val="132875776"/>
      </c:scatterChart>
      <c:valAx>
        <c:axId val="132874240"/>
        <c:scaling>
          <c:orientation val="minMax"/>
        </c:scaling>
        <c:axPos val="b"/>
        <c:numFmt formatCode="0.00" sourceLinked="1"/>
        <c:tickLblPos val="nextTo"/>
        <c:crossAx val="132875776"/>
        <c:crosses val="autoZero"/>
        <c:crossBetween val="midCat"/>
      </c:valAx>
      <c:valAx>
        <c:axId val="132875776"/>
        <c:scaling>
          <c:orientation val="minMax"/>
        </c:scaling>
        <c:axPos val="l"/>
        <c:majorGridlines/>
        <c:numFmt formatCode="General" sourceLinked="1"/>
        <c:tickLblPos val="nextTo"/>
        <c:crossAx val="132874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831339452734158"/>
          <c:y val="0.53972722159730036"/>
          <c:w val="0.23548537095846447"/>
          <c:h val="0.1826227971503562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855768028996376"/>
          <c:y val="5.6030183727034118E-2"/>
          <c:w val="0.75944225721784775"/>
          <c:h val="0.79822506561679785"/>
        </c:manualLayout>
      </c:layout>
      <c:scatterChart>
        <c:scatterStyle val="smoothMarker"/>
        <c:ser>
          <c:idx val="0"/>
          <c:order val="0"/>
          <c:tx>
            <c:strRef>
              <c:f>'prices and d''s'!$M$1</c:f>
              <c:strCache>
                <c:ptCount val="1"/>
                <c:pt idx="0">
                  <c:v>r_bid(t)</c:v>
                </c:pt>
              </c:strCache>
            </c:strRef>
          </c:tx>
          <c:marker>
            <c:symbol val="none"/>
          </c:marker>
          <c:xVal>
            <c:numRef>
              <c:f>'prices and d''s'!$C$2:$C$46</c:f>
              <c:numCache>
                <c:formatCode>0.00</c:formatCode>
                <c:ptCount val="45"/>
                <c:pt idx="0">
                  <c:v>8.3333333333333329E-2</c:v>
                </c:pt>
                <c:pt idx="1">
                  <c:v>0.59444444444444444</c:v>
                </c:pt>
                <c:pt idx="2">
                  <c:v>1.0972222222222223</c:v>
                </c:pt>
                <c:pt idx="3">
                  <c:v>1.6083333333333334</c:v>
                </c:pt>
                <c:pt idx="4">
                  <c:v>2.1111111111111112</c:v>
                </c:pt>
                <c:pt idx="5">
                  <c:v>2.6222222222222222</c:v>
                </c:pt>
                <c:pt idx="6">
                  <c:v>3.125</c:v>
                </c:pt>
                <c:pt idx="7">
                  <c:v>3.6361111111111111</c:v>
                </c:pt>
                <c:pt idx="8">
                  <c:v>4.1416666666666666</c:v>
                </c:pt>
                <c:pt idx="9">
                  <c:v>4.6527777777777777</c:v>
                </c:pt>
                <c:pt idx="10">
                  <c:v>5.1555555555555559</c:v>
                </c:pt>
                <c:pt idx="11">
                  <c:v>5.666666666666667</c:v>
                </c:pt>
                <c:pt idx="12">
                  <c:v>6.1694444444444443</c:v>
                </c:pt>
                <c:pt idx="13">
                  <c:v>6.6805555555555554</c:v>
                </c:pt>
                <c:pt idx="14">
                  <c:v>7.1833333333333336</c:v>
                </c:pt>
                <c:pt idx="15">
                  <c:v>7.6944444444444446</c:v>
                </c:pt>
                <c:pt idx="16">
                  <c:v>8.1999999999999993</c:v>
                </c:pt>
                <c:pt idx="17">
                  <c:v>8.7111111111111104</c:v>
                </c:pt>
                <c:pt idx="18">
                  <c:v>9.2138888888888886</c:v>
                </c:pt>
                <c:pt idx="19">
                  <c:v>9.7249999999999996</c:v>
                </c:pt>
                <c:pt idx="20">
                  <c:v>10.220000000000001</c:v>
                </c:pt>
                <c:pt idx="21">
                  <c:v>10.738888888888889</c:v>
                </c:pt>
                <c:pt idx="22">
                  <c:v>11.241666666666667</c:v>
                </c:pt>
                <c:pt idx="23">
                  <c:v>11.752777777777778</c:v>
                </c:pt>
                <c:pt idx="24">
                  <c:v>12.258333333333333</c:v>
                </c:pt>
                <c:pt idx="25">
                  <c:v>12.769444444444444</c:v>
                </c:pt>
                <c:pt idx="26">
                  <c:v>13.272222222222222</c:v>
                </c:pt>
                <c:pt idx="27">
                  <c:v>13.779166666666667</c:v>
                </c:pt>
                <c:pt idx="28">
                  <c:v>14.286111111111111</c:v>
                </c:pt>
                <c:pt idx="29">
                  <c:v>14.797222222222222</c:v>
                </c:pt>
                <c:pt idx="30">
                  <c:v>15.3</c:v>
                </c:pt>
                <c:pt idx="31">
                  <c:v>15.811111111111112</c:v>
                </c:pt>
                <c:pt idx="32">
                  <c:v>16.316666666666666</c:v>
                </c:pt>
                <c:pt idx="33">
                  <c:v>16.827777777777779</c:v>
                </c:pt>
                <c:pt idx="34">
                  <c:v>17.330555555555556</c:v>
                </c:pt>
                <c:pt idx="35">
                  <c:v>17.841666666666665</c:v>
                </c:pt>
                <c:pt idx="36">
                  <c:v>18.344444444444445</c:v>
                </c:pt>
                <c:pt idx="37">
                  <c:v>18.855555555555554</c:v>
                </c:pt>
                <c:pt idx="38">
                  <c:v>19.358333333333334</c:v>
                </c:pt>
                <c:pt idx="39">
                  <c:v>20.375</c:v>
                </c:pt>
              </c:numCache>
            </c:numRef>
          </c:xVal>
          <c:yVal>
            <c:numRef>
              <c:f>'prices and d''s'!$M$2:$M$46</c:f>
              <c:numCache>
                <c:formatCode>General</c:formatCode>
                <c:ptCount val="45"/>
                <c:pt idx="0">
                  <c:v>1.8017103901234233E-2</c:v>
                </c:pt>
                <c:pt idx="1">
                  <c:v>2.0480336927863441E-2</c:v>
                </c:pt>
                <c:pt idx="2">
                  <c:v>2.2592864431099091E-2</c:v>
                </c:pt>
                <c:pt idx="3">
                  <c:v>2.2866780554688049E-2</c:v>
                </c:pt>
                <c:pt idx="4">
                  <c:v>2.4765272406949812E-2</c:v>
                </c:pt>
                <c:pt idx="5">
                  <c:v>2.5854895934647182E-2</c:v>
                </c:pt>
                <c:pt idx="6">
                  <c:v>2.7513008391521154E-2</c:v>
                </c:pt>
                <c:pt idx="7">
                  <c:v>2.8933279221634134E-2</c:v>
                </c:pt>
                <c:pt idx="8">
                  <c:v>2.9837030973149048E-2</c:v>
                </c:pt>
                <c:pt idx="9">
                  <c:v>3.1147620786693864E-2</c:v>
                </c:pt>
                <c:pt idx="10">
                  <c:v>3.16114130519769E-2</c:v>
                </c:pt>
                <c:pt idx="11">
                  <c:v>3.2577517739959205E-2</c:v>
                </c:pt>
                <c:pt idx="12">
                  <c:v>3.3237422008472794E-2</c:v>
                </c:pt>
                <c:pt idx="13">
                  <c:v>3.3850419246620689E-2</c:v>
                </c:pt>
                <c:pt idx="14">
                  <c:v>3.4931594732485305E-2</c:v>
                </c:pt>
                <c:pt idx="15">
                  <c:v>3.6065447874806367E-2</c:v>
                </c:pt>
                <c:pt idx="16">
                  <c:v>3.7649329668797638E-2</c:v>
                </c:pt>
                <c:pt idx="17">
                  <c:v>3.8342066142118547E-2</c:v>
                </c:pt>
                <c:pt idx="18">
                  <c:v>3.9196899813333186E-2</c:v>
                </c:pt>
                <c:pt idx="19">
                  <c:v>3.9036700343193065E-2</c:v>
                </c:pt>
                <c:pt idx="20">
                  <c:v>4.0577376759938222E-2</c:v>
                </c:pt>
                <c:pt idx="21">
                  <c:v>4.3723454533495687E-2</c:v>
                </c:pt>
                <c:pt idx="22">
                  <c:v>4.4433635050216136E-2</c:v>
                </c:pt>
                <c:pt idx="23">
                  <c:v>4.4611017992815416E-2</c:v>
                </c:pt>
                <c:pt idx="24">
                  <c:v>4.5598828485456266E-2</c:v>
                </c:pt>
                <c:pt idx="25">
                  <c:v>4.541407529995789E-2</c:v>
                </c:pt>
                <c:pt idx="26">
                  <c:v>4.5701423601125057E-2</c:v>
                </c:pt>
                <c:pt idx="27">
                  <c:v>4.4530905129654297E-2</c:v>
                </c:pt>
                <c:pt idx="28">
                  <c:v>4.3447725224865064E-2</c:v>
                </c:pt>
                <c:pt idx="29">
                  <c:v>4.6197453880609363E-2</c:v>
                </c:pt>
                <c:pt idx="30">
                  <c:v>4.6386651697535974E-2</c:v>
                </c:pt>
                <c:pt idx="31">
                  <c:v>4.6267879297062553E-2</c:v>
                </c:pt>
                <c:pt idx="32">
                  <c:v>4.6202355808247386E-2</c:v>
                </c:pt>
                <c:pt idx="33">
                  <c:v>4.6159328700908553E-2</c:v>
                </c:pt>
                <c:pt idx="34">
                  <c:v>4.6516725015064875E-2</c:v>
                </c:pt>
                <c:pt idx="35">
                  <c:v>4.6514762972651003E-2</c:v>
                </c:pt>
                <c:pt idx="36">
                  <c:v>4.6813449537840945E-2</c:v>
                </c:pt>
                <c:pt idx="37">
                  <c:v>4.7278955887817276E-2</c:v>
                </c:pt>
                <c:pt idx="38">
                  <c:v>4.7253094043403721E-2</c:v>
                </c:pt>
                <c:pt idx="39">
                  <c:v>4.5693770096074893E-2</c:v>
                </c:pt>
              </c:numCache>
            </c:numRef>
          </c:yVal>
          <c:smooth val="1"/>
        </c:ser>
        <c:ser>
          <c:idx val="1"/>
          <c:order val="1"/>
          <c:tx>
            <c:v>r_ask(t)</c:v>
          </c:tx>
          <c:marker>
            <c:symbol val="none"/>
          </c:marker>
          <c:xVal>
            <c:numRef>
              <c:f>'prices and d''s'!$C$2:$C$46</c:f>
              <c:numCache>
                <c:formatCode>0.00</c:formatCode>
                <c:ptCount val="45"/>
                <c:pt idx="0">
                  <c:v>8.3333333333333329E-2</c:v>
                </c:pt>
                <c:pt idx="1">
                  <c:v>0.59444444444444444</c:v>
                </c:pt>
                <c:pt idx="2">
                  <c:v>1.0972222222222223</c:v>
                </c:pt>
                <c:pt idx="3">
                  <c:v>1.6083333333333334</c:v>
                </c:pt>
                <c:pt idx="4">
                  <c:v>2.1111111111111112</c:v>
                </c:pt>
                <c:pt idx="5">
                  <c:v>2.6222222222222222</c:v>
                </c:pt>
                <c:pt idx="6">
                  <c:v>3.125</c:v>
                </c:pt>
                <c:pt idx="7">
                  <c:v>3.6361111111111111</c:v>
                </c:pt>
                <c:pt idx="8">
                  <c:v>4.1416666666666666</c:v>
                </c:pt>
                <c:pt idx="9">
                  <c:v>4.6527777777777777</c:v>
                </c:pt>
                <c:pt idx="10">
                  <c:v>5.1555555555555559</c:v>
                </c:pt>
                <c:pt idx="11">
                  <c:v>5.666666666666667</c:v>
                </c:pt>
                <c:pt idx="12">
                  <c:v>6.1694444444444443</c:v>
                </c:pt>
                <c:pt idx="13">
                  <c:v>6.6805555555555554</c:v>
                </c:pt>
                <c:pt idx="14">
                  <c:v>7.1833333333333336</c:v>
                </c:pt>
                <c:pt idx="15">
                  <c:v>7.6944444444444446</c:v>
                </c:pt>
                <c:pt idx="16">
                  <c:v>8.1999999999999993</c:v>
                </c:pt>
                <c:pt idx="17">
                  <c:v>8.7111111111111104</c:v>
                </c:pt>
                <c:pt idx="18">
                  <c:v>9.2138888888888886</c:v>
                </c:pt>
                <c:pt idx="19">
                  <c:v>9.7249999999999996</c:v>
                </c:pt>
                <c:pt idx="20">
                  <c:v>10.220000000000001</c:v>
                </c:pt>
                <c:pt idx="21">
                  <c:v>10.738888888888889</c:v>
                </c:pt>
                <c:pt idx="22">
                  <c:v>11.241666666666667</c:v>
                </c:pt>
                <c:pt idx="23">
                  <c:v>11.752777777777778</c:v>
                </c:pt>
                <c:pt idx="24">
                  <c:v>12.258333333333333</c:v>
                </c:pt>
                <c:pt idx="25">
                  <c:v>12.769444444444444</c:v>
                </c:pt>
                <c:pt idx="26">
                  <c:v>13.272222222222222</c:v>
                </c:pt>
                <c:pt idx="27">
                  <c:v>13.779166666666667</c:v>
                </c:pt>
                <c:pt idx="28">
                  <c:v>14.286111111111111</c:v>
                </c:pt>
                <c:pt idx="29">
                  <c:v>14.797222222222222</c:v>
                </c:pt>
                <c:pt idx="30">
                  <c:v>15.3</c:v>
                </c:pt>
                <c:pt idx="31">
                  <c:v>15.811111111111112</c:v>
                </c:pt>
                <c:pt idx="32">
                  <c:v>16.316666666666666</c:v>
                </c:pt>
                <c:pt idx="33">
                  <c:v>16.827777777777779</c:v>
                </c:pt>
                <c:pt idx="34">
                  <c:v>17.330555555555556</c:v>
                </c:pt>
                <c:pt idx="35">
                  <c:v>17.841666666666665</c:v>
                </c:pt>
                <c:pt idx="36">
                  <c:v>18.344444444444445</c:v>
                </c:pt>
                <c:pt idx="37">
                  <c:v>18.855555555555554</c:v>
                </c:pt>
                <c:pt idx="38">
                  <c:v>19.358333333333334</c:v>
                </c:pt>
                <c:pt idx="39">
                  <c:v>20.375</c:v>
                </c:pt>
              </c:numCache>
            </c:numRef>
          </c:xVal>
          <c:yVal>
            <c:numRef>
              <c:f>'prices and d''s'!$N$2:$N$46</c:f>
              <c:numCache>
                <c:formatCode>General</c:formatCode>
                <c:ptCount val="45"/>
                <c:pt idx="0">
                  <c:v>1.4292271672720069E-2</c:v>
                </c:pt>
                <c:pt idx="1">
                  <c:v>1.9958689615155123E-2</c:v>
                </c:pt>
                <c:pt idx="2">
                  <c:v>2.2022769414934196E-2</c:v>
                </c:pt>
                <c:pt idx="3">
                  <c:v>2.247989132537187E-2</c:v>
                </c:pt>
                <c:pt idx="4">
                  <c:v>2.4474512250887592E-2</c:v>
                </c:pt>
                <c:pt idx="5">
                  <c:v>2.5627046598379444E-2</c:v>
                </c:pt>
                <c:pt idx="6">
                  <c:v>2.7322929606602653E-2</c:v>
                </c:pt>
                <c:pt idx="7">
                  <c:v>2.8769966418380477E-2</c:v>
                </c:pt>
                <c:pt idx="8">
                  <c:v>2.9691369267013101E-2</c:v>
                </c:pt>
                <c:pt idx="9">
                  <c:v>3.1014825931034107E-2</c:v>
                </c:pt>
                <c:pt idx="10">
                  <c:v>3.1494063482403245E-2</c:v>
                </c:pt>
                <c:pt idx="11">
                  <c:v>3.2469062024130135E-2</c:v>
                </c:pt>
                <c:pt idx="12">
                  <c:v>3.3139347540675157E-2</c:v>
                </c:pt>
                <c:pt idx="13">
                  <c:v>3.3758195303277727E-2</c:v>
                </c:pt>
                <c:pt idx="14">
                  <c:v>3.4847043621149876E-2</c:v>
                </c:pt>
                <c:pt idx="15">
                  <c:v>3.5987747102205869E-2</c:v>
                </c:pt>
                <c:pt idx="16">
                  <c:v>3.7578321502170109E-2</c:v>
                </c:pt>
                <c:pt idx="17">
                  <c:v>3.8273395252129916E-2</c:v>
                </c:pt>
                <c:pt idx="18">
                  <c:v>3.9132579566827363E-2</c:v>
                </c:pt>
                <c:pt idx="19">
                  <c:v>3.8967087770564124E-2</c:v>
                </c:pt>
                <c:pt idx="20">
                  <c:v>4.0604468147813932E-2</c:v>
                </c:pt>
                <c:pt idx="21">
                  <c:v>4.3693785861470769E-2</c:v>
                </c:pt>
                <c:pt idx="22">
                  <c:v>4.4400382582345355E-2</c:v>
                </c:pt>
                <c:pt idx="23">
                  <c:v>4.4582346818219598E-2</c:v>
                </c:pt>
                <c:pt idx="24">
                  <c:v>4.5573315142602322E-2</c:v>
                </c:pt>
                <c:pt idx="25">
                  <c:v>4.5383882248744456E-2</c:v>
                </c:pt>
                <c:pt idx="26">
                  <c:v>4.56745261122391E-2</c:v>
                </c:pt>
                <c:pt idx="27">
                  <c:v>4.4530905129654297E-2</c:v>
                </c:pt>
                <c:pt idx="28">
                  <c:v>4.3417339980473368E-2</c:v>
                </c:pt>
                <c:pt idx="29">
                  <c:v>4.6166388764992128E-2</c:v>
                </c:pt>
                <c:pt idx="30">
                  <c:v>4.6391255161399414E-2</c:v>
                </c:pt>
                <c:pt idx="31">
                  <c:v>4.6270913707011641E-2</c:v>
                </c:pt>
                <c:pt idx="32">
                  <c:v>4.6203858760518024E-2</c:v>
                </c:pt>
                <c:pt idx="33">
                  <c:v>4.6133658320312687E-2</c:v>
                </c:pt>
                <c:pt idx="34">
                  <c:v>4.6486572119659897E-2</c:v>
                </c:pt>
                <c:pt idx="35">
                  <c:v>4.6479300844574301E-2</c:v>
                </c:pt>
                <c:pt idx="36">
                  <c:v>4.6784673699657109E-2</c:v>
                </c:pt>
                <c:pt idx="37">
                  <c:v>4.7250014928322148E-2</c:v>
                </c:pt>
                <c:pt idx="38">
                  <c:v>4.7223211408198296E-2</c:v>
                </c:pt>
                <c:pt idx="39">
                  <c:v>4.5697357264993244E-2</c:v>
                </c:pt>
              </c:numCache>
            </c:numRef>
          </c:yVal>
          <c:smooth val="1"/>
        </c:ser>
        <c:axId val="132905984"/>
        <c:axId val="133501696"/>
      </c:scatterChart>
      <c:valAx>
        <c:axId val="132905984"/>
        <c:scaling>
          <c:orientation val="minMax"/>
          <c:max val="30"/>
        </c:scaling>
        <c:axPos val="b"/>
        <c:numFmt formatCode="0.00" sourceLinked="1"/>
        <c:tickLblPos val="nextTo"/>
        <c:crossAx val="133501696"/>
        <c:crosses val="autoZero"/>
        <c:crossBetween val="midCat"/>
      </c:valAx>
      <c:valAx>
        <c:axId val="133501696"/>
        <c:scaling>
          <c:orientation val="minMax"/>
        </c:scaling>
        <c:axPos val="l"/>
        <c:majorGridlines/>
        <c:numFmt formatCode="General" sourceLinked="1"/>
        <c:tickLblPos val="nextTo"/>
        <c:crossAx val="1329059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053968253968242"/>
          <c:y val="0.36998651210265382"/>
          <c:w val="0.16977777777777778"/>
          <c:h val="0.16743438320209991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3602479830618713"/>
          <c:y val="0.24295158938466024"/>
          <c:w val="0.8211380139982507"/>
          <c:h val="0.65482210557013742"/>
        </c:manualLayout>
      </c:layout>
      <c:scatterChart>
        <c:scatterStyle val="lineMarker"/>
        <c:ser>
          <c:idx val="0"/>
          <c:order val="0"/>
          <c:tx>
            <c:strRef>
              <c:f>'prices and d''s'!$S$1</c:f>
              <c:strCache>
                <c:ptCount val="1"/>
                <c:pt idx="0">
                  <c:v>YLD_YTM_ASK</c:v>
                </c:pt>
              </c:strCache>
            </c:strRef>
          </c:tx>
          <c:spPr>
            <a:ln w="28575">
              <a:noFill/>
            </a:ln>
          </c:spPr>
          <c:xVal>
            <c:numRef>
              <c:f>'prices and d''s'!$C$2:$C$46</c:f>
              <c:numCache>
                <c:formatCode>0.00</c:formatCode>
                <c:ptCount val="45"/>
                <c:pt idx="0">
                  <c:v>8.3333333333333329E-2</c:v>
                </c:pt>
                <c:pt idx="1">
                  <c:v>0.59444444444444444</c:v>
                </c:pt>
                <c:pt idx="2">
                  <c:v>1.0972222222222223</c:v>
                </c:pt>
                <c:pt idx="3">
                  <c:v>1.6083333333333334</c:v>
                </c:pt>
                <c:pt idx="4">
                  <c:v>2.1111111111111112</c:v>
                </c:pt>
                <c:pt idx="5">
                  <c:v>2.6222222222222222</c:v>
                </c:pt>
                <c:pt idx="6">
                  <c:v>3.125</c:v>
                </c:pt>
                <c:pt idx="7">
                  <c:v>3.6361111111111111</c:v>
                </c:pt>
                <c:pt idx="8">
                  <c:v>4.1416666666666666</c:v>
                </c:pt>
                <c:pt idx="9">
                  <c:v>4.6527777777777777</c:v>
                </c:pt>
                <c:pt idx="10">
                  <c:v>5.1555555555555559</c:v>
                </c:pt>
                <c:pt idx="11">
                  <c:v>5.666666666666667</c:v>
                </c:pt>
                <c:pt idx="12">
                  <c:v>6.1694444444444443</c:v>
                </c:pt>
                <c:pt idx="13">
                  <c:v>6.6805555555555554</c:v>
                </c:pt>
                <c:pt idx="14">
                  <c:v>7.1833333333333336</c:v>
                </c:pt>
                <c:pt idx="15">
                  <c:v>7.6944444444444446</c:v>
                </c:pt>
                <c:pt idx="16">
                  <c:v>8.1999999999999993</c:v>
                </c:pt>
                <c:pt idx="17">
                  <c:v>8.7111111111111104</c:v>
                </c:pt>
                <c:pt idx="18">
                  <c:v>9.2138888888888886</c:v>
                </c:pt>
                <c:pt idx="19">
                  <c:v>9.7249999999999996</c:v>
                </c:pt>
                <c:pt idx="20">
                  <c:v>10.220000000000001</c:v>
                </c:pt>
                <c:pt idx="21">
                  <c:v>10.738888888888889</c:v>
                </c:pt>
                <c:pt idx="22">
                  <c:v>11.241666666666667</c:v>
                </c:pt>
                <c:pt idx="23">
                  <c:v>11.752777777777778</c:v>
                </c:pt>
                <c:pt idx="24">
                  <c:v>12.258333333333333</c:v>
                </c:pt>
                <c:pt idx="25">
                  <c:v>12.769444444444444</c:v>
                </c:pt>
                <c:pt idx="26">
                  <c:v>13.272222222222222</c:v>
                </c:pt>
                <c:pt idx="27">
                  <c:v>13.779166666666667</c:v>
                </c:pt>
                <c:pt idx="28">
                  <c:v>14.286111111111111</c:v>
                </c:pt>
                <c:pt idx="29">
                  <c:v>14.797222222222222</c:v>
                </c:pt>
                <c:pt idx="30">
                  <c:v>15.3</c:v>
                </c:pt>
                <c:pt idx="31">
                  <c:v>15.811111111111112</c:v>
                </c:pt>
                <c:pt idx="32">
                  <c:v>16.316666666666666</c:v>
                </c:pt>
                <c:pt idx="33">
                  <c:v>16.827777777777779</c:v>
                </c:pt>
                <c:pt idx="34">
                  <c:v>17.330555555555556</c:v>
                </c:pt>
                <c:pt idx="35">
                  <c:v>17.841666666666665</c:v>
                </c:pt>
                <c:pt idx="36">
                  <c:v>18.344444444444445</c:v>
                </c:pt>
                <c:pt idx="37">
                  <c:v>18.855555555555554</c:v>
                </c:pt>
                <c:pt idx="38">
                  <c:v>19.358333333333334</c:v>
                </c:pt>
                <c:pt idx="39">
                  <c:v>20.375</c:v>
                </c:pt>
              </c:numCache>
            </c:numRef>
          </c:xVal>
          <c:yVal>
            <c:numRef>
              <c:f>'prices and d''s'!$S$2:$S$46</c:f>
              <c:numCache>
                <c:formatCode>General</c:formatCode>
                <c:ptCount val="45"/>
                <c:pt idx="0">
                  <c:v>1.3939999999999999</c:v>
                </c:pt>
                <c:pt idx="1">
                  <c:v>2.0259999999999998</c:v>
                </c:pt>
                <c:pt idx="2">
                  <c:v>2.2240000000000002</c:v>
                </c:pt>
                <c:pt idx="3">
                  <c:v>2.278</c:v>
                </c:pt>
                <c:pt idx="4">
                  <c:v>2.4689999999999999</c:v>
                </c:pt>
                <c:pt idx="5">
                  <c:v>2.585</c:v>
                </c:pt>
                <c:pt idx="6">
                  <c:v>2.7450000000000001</c:v>
                </c:pt>
                <c:pt idx="7">
                  <c:v>2.8879999999999999</c:v>
                </c:pt>
                <c:pt idx="8">
                  <c:v>2.9790000000000001</c:v>
                </c:pt>
                <c:pt idx="9">
                  <c:v>3.1120000000000001</c:v>
                </c:pt>
                <c:pt idx="10">
                  <c:v>3.1539999999999999</c:v>
                </c:pt>
                <c:pt idx="11">
                  <c:v>3.2509999999999999</c:v>
                </c:pt>
                <c:pt idx="12">
                  <c:v>3.31</c:v>
                </c:pt>
                <c:pt idx="13">
                  <c:v>3.3730000000000002</c:v>
                </c:pt>
                <c:pt idx="14">
                  <c:v>3.468</c:v>
                </c:pt>
                <c:pt idx="15">
                  <c:v>3.5680000000000001</c:v>
                </c:pt>
                <c:pt idx="16">
                  <c:v>3.7</c:v>
                </c:pt>
                <c:pt idx="17">
                  <c:v>3.77</c:v>
                </c:pt>
                <c:pt idx="18">
                  <c:v>3.8420000000000001</c:v>
                </c:pt>
                <c:pt idx="19">
                  <c:v>3.8610000000000002</c:v>
                </c:pt>
                <c:pt idx="21">
                  <c:v>4.101</c:v>
                </c:pt>
                <c:pt idx="22">
                  <c:v>4.1779999999999999</c:v>
                </c:pt>
                <c:pt idx="23">
                  <c:v>4.194</c:v>
                </c:pt>
                <c:pt idx="24">
                  <c:v>4.2610000000000001</c:v>
                </c:pt>
                <c:pt idx="25">
                  <c:v>4.2850000000000001</c:v>
                </c:pt>
                <c:pt idx="26">
                  <c:v>4.306</c:v>
                </c:pt>
                <c:pt idx="28">
                  <c:v>4.3630000000000004</c:v>
                </c:pt>
                <c:pt idx="29">
                  <c:v>4.3810000000000002</c:v>
                </c:pt>
                <c:pt idx="30">
                  <c:v>4.4240000000000004</c:v>
                </c:pt>
                <c:pt idx="33">
                  <c:v>4.399</c:v>
                </c:pt>
                <c:pt idx="34">
                  <c:v>4.4400000000000004</c:v>
                </c:pt>
                <c:pt idx="35">
                  <c:v>4.4660000000000002</c:v>
                </c:pt>
                <c:pt idx="36">
                  <c:v>4.4710000000000001</c:v>
                </c:pt>
                <c:pt idx="37">
                  <c:v>4.5039999999999996</c:v>
                </c:pt>
                <c:pt idx="38">
                  <c:v>4.5140000000000002</c:v>
                </c:pt>
                <c:pt idx="39">
                  <c:v>4.5339999999999998</c:v>
                </c:pt>
              </c:numCache>
            </c:numRef>
          </c:yVal>
        </c:ser>
        <c:axId val="133538560"/>
        <c:axId val="133540096"/>
      </c:scatterChart>
      <c:valAx>
        <c:axId val="133538560"/>
        <c:scaling>
          <c:orientation val="minMax"/>
        </c:scaling>
        <c:axPos val="b"/>
        <c:numFmt formatCode="0.00" sourceLinked="1"/>
        <c:tickLblPos val="nextTo"/>
        <c:crossAx val="133540096"/>
        <c:crosses val="autoZero"/>
        <c:crossBetween val="midCat"/>
      </c:valAx>
      <c:valAx>
        <c:axId val="133540096"/>
        <c:scaling>
          <c:orientation val="minMax"/>
        </c:scaling>
        <c:axPos val="l"/>
        <c:majorGridlines/>
        <c:numFmt formatCode="General" sourceLinked="1"/>
        <c:tickLblPos val="nextTo"/>
        <c:crossAx val="133538560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'prices and d''s'!$O$1</c:f>
              <c:strCache>
                <c:ptCount val="1"/>
                <c:pt idx="0">
                  <c:v>Forward (bid)</c:v>
                </c:pt>
              </c:strCache>
            </c:strRef>
          </c:tx>
          <c:marker>
            <c:symbol val="none"/>
          </c:marker>
          <c:xVal>
            <c:numRef>
              <c:f>'prices and d''s'!$C$2:$C$63</c:f>
              <c:numCache>
                <c:formatCode>0.00</c:formatCode>
                <c:ptCount val="62"/>
                <c:pt idx="0">
                  <c:v>8.3333333333333329E-2</c:v>
                </c:pt>
                <c:pt idx="1">
                  <c:v>0.59444444444444444</c:v>
                </c:pt>
                <c:pt idx="2">
                  <c:v>1.0972222222222223</c:v>
                </c:pt>
                <c:pt idx="3">
                  <c:v>1.6083333333333334</c:v>
                </c:pt>
                <c:pt idx="4">
                  <c:v>2.1111111111111112</c:v>
                </c:pt>
                <c:pt idx="5">
                  <c:v>2.6222222222222222</c:v>
                </c:pt>
                <c:pt idx="6">
                  <c:v>3.125</c:v>
                </c:pt>
                <c:pt idx="7">
                  <c:v>3.6361111111111111</c:v>
                </c:pt>
                <c:pt idx="8">
                  <c:v>4.1416666666666666</c:v>
                </c:pt>
                <c:pt idx="9">
                  <c:v>4.6527777777777777</c:v>
                </c:pt>
                <c:pt idx="10">
                  <c:v>5.1555555555555559</c:v>
                </c:pt>
                <c:pt idx="11">
                  <c:v>5.666666666666667</c:v>
                </c:pt>
                <c:pt idx="12">
                  <c:v>6.1694444444444443</c:v>
                </c:pt>
                <c:pt idx="13">
                  <c:v>6.6805555555555554</c:v>
                </c:pt>
                <c:pt idx="14">
                  <c:v>7.1833333333333336</c:v>
                </c:pt>
                <c:pt idx="15">
                  <c:v>7.6944444444444446</c:v>
                </c:pt>
                <c:pt idx="16">
                  <c:v>8.1999999999999993</c:v>
                </c:pt>
                <c:pt idx="17">
                  <c:v>8.7111111111111104</c:v>
                </c:pt>
                <c:pt idx="18">
                  <c:v>9.2138888888888886</c:v>
                </c:pt>
                <c:pt idx="19">
                  <c:v>9.7249999999999996</c:v>
                </c:pt>
                <c:pt idx="20">
                  <c:v>10.220000000000001</c:v>
                </c:pt>
                <c:pt idx="21">
                  <c:v>10.738888888888889</c:v>
                </c:pt>
                <c:pt idx="22">
                  <c:v>11.241666666666667</c:v>
                </c:pt>
                <c:pt idx="23">
                  <c:v>11.752777777777778</c:v>
                </c:pt>
                <c:pt idx="24">
                  <c:v>12.258333333333333</c:v>
                </c:pt>
                <c:pt idx="25">
                  <c:v>12.769444444444444</c:v>
                </c:pt>
                <c:pt idx="26">
                  <c:v>13.272222222222222</c:v>
                </c:pt>
                <c:pt idx="27">
                  <c:v>13.779166666666667</c:v>
                </c:pt>
                <c:pt idx="28">
                  <c:v>14.286111111111111</c:v>
                </c:pt>
                <c:pt idx="29">
                  <c:v>14.797222222222222</c:v>
                </c:pt>
                <c:pt idx="30">
                  <c:v>15.3</c:v>
                </c:pt>
                <c:pt idx="31">
                  <c:v>15.811111111111112</c:v>
                </c:pt>
                <c:pt idx="32">
                  <c:v>16.316666666666666</c:v>
                </c:pt>
                <c:pt idx="33">
                  <c:v>16.827777777777779</c:v>
                </c:pt>
                <c:pt idx="34">
                  <c:v>17.330555555555556</c:v>
                </c:pt>
                <c:pt idx="35">
                  <c:v>17.841666666666665</c:v>
                </c:pt>
                <c:pt idx="36">
                  <c:v>18.344444444444445</c:v>
                </c:pt>
                <c:pt idx="37">
                  <c:v>18.855555555555554</c:v>
                </c:pt>
                <c:pt idx="38">
                  <c:v>19.358333333333334</c:v>
                </c:pt>
                <c:pt idx="39">
                  <c:v>20.375</c:v>
                </c:pt>
              </c:numCache>
            </c:numRef>
          </c:xVal>
          <c:yVal>
            <c:numRef>
              <c:f>'prices and d''s'!$P$2:$P$63</c:f>
              <c:numCache>
                <c:formatCode>General</c:formatCode>
                <c:ptCount val="62"/>
                <c:pt idx="2">
                  <c:v>2.3107960445764464E-2</c:v>
                </c:pt>
                <c:pt idx="3">
                  <c:v>2.4441876376846361E-2</c:v>
                </c:pt>
                <c:pt idx="4">
                  <c:v>2.7699725796297425E-2</c:v>
                </c:pt>
                <c:pt idx="5">
                  <c:v>3.1299279077957376E-2</c:v>
                </c:pt>
                <c:pt idx="6">
                  <c:v>3.401713359414793E-2</c:v>
                </c:pt>
                <c:pt idx="7">
                  <c:v>3.7789115945969121E-2</c:v>
                </c:pt>
                <c:pt idx="8">
                  <c:v>3.7964633455514152E-2</c:v>
                </c:pt>
                <c:pt idx="9">
                  <c:v>4.0115856239178571E-2</c:v>
                </c:pt>
                <c:pt idx="10">
                  <c:v>3.9808281195680584E-2</c:v>
                </c:pt>
                <c:pt idx="11">
                  <c:v>4.0099297166517278E-2</c:v>
                </c:pt>
                <c:pt idx="12">
                  <c:v>4.2552213782415471E-2</c:v>
                </c:pt>
                <c:pt idx="13">
                  <c:v>4.1984968711035187E-2</c:v>
                </c:pt>
                <c:pt idx="14">
                  <c:v>4.6431940200275745E-2</c:v>
                </c:pt>
                <c:pt idx="15">
                  <c:v>5.2115156604195523E-2</c:v>
                </c:pt>
                <c:pt idx="16">
                  <c:v>5.8783813084114511E-2</c:v>
                </c:pt>
                <c:pt idx="17">
                  <c:v>5.7396646189913358E-2</c:v>
                </c:pt>
                <c:pt idx="18">
                  <c:v>5.3163001233125229E-2</c:v>
                </c:pt>
                <c:pt idx="19">
                  <c:v>4.6087170534931277E-2</c:v>
                </c:pt>
                <c:pt idx="20">
                  <c:v>5.5210415638954347E-2</c:v>
                </c:pt>
                <c:pt idx="21">
                  <c:v>9.2927781962419465E-2</c:v>
                </c:pt>
                <c:pt idx="22">
                  <c:v>8.6382295800767173E-2</c:v>
                </c:pt>
                <c:pt idx="23">
                  <c:v>5.5528121325740587E-2</c:v>
                </c:pt>
                <c:pt idx="24">
                  <c:v>6.0466090223747049E-2</c:v>
                </c:pt>
                <c:pt idx="25">
                  <c:v>5.6369060412701399E-2</c:v>
                </c:pt>
                <c:pt idx="26">
                  <c:v>4.8123091062566958E-2</c:v>
                </c:pt>
                <c:pt idx="27">
                  <c:v>3.4396324170463899E-2</c:v>
                </c:pt>
                <c:pt idx="28">
                  <c:v>1.4346117121308399E-2</c:v>
                </c:pt>
                <c:pt idx="29">
                  <c:v>7.0902394494384069E-2</c:v>
                </c:pt>
                <c:pt idx="30">
                  <c:v>9.2043925878017463E-2</c:v>
                </c:pt>
                <c:pt idx="31">
                  <c:v>4.905614761974797E-2</c:v>
                </c:pt>
                <c:pt idx="32">
                  <c:v>4.4603354408350393E-2</c:v>
                </c:pt>
                <c:pt idx="33">
                  <c:v>4.5242195273491825E-2</c:v>
                </c:pt>
                <c:pt idx="34">
                  <c:v>5.2429471965602659E-2</c:v>
                </c:pt>
                <c:pt idx="35">
                  <c:v>5.3660590053984603E-2</c:v>
                </c:pt>
                <c:pt idx="36">
                  <c:v>5.3309073769733484E-2</c:v>
                </c:pt>
                <c:pt idx="37">
                  <c:v>6.2670540329538671E-2</c:v>
                </c:pt>
                <c:pt idx="38">
                  <c:v>5.6733542144394633E-2</c:v>
                </c:pt>
                <c:pt idx="39">
                  <c:v>4.0854327832727133E-2</c:v>
                </c:pt>
              </c:numCache>
            </c:numRef>
          </c:yVal>
          <c:smooth val="1"/>
        </c:ser>
        <c:axId val="133568000"/>
        <c:axId val="133569536"/>
      </c:scatterChart>
      <c:valAx>
        <c:axId val="133568000"/>
        <c:scaling>
          <c:orientation val="minMax"/>
        </c:scaling>
        <c:axPos val="b"/>
        <c:numFmt formatCode="0.00" sourceLinked="1"/>
        <c:tickLblPos val="nextTo"/>
        <c:crossAx val="133569536"/>
        <c:crosses val="autoZero"/>
        <c:crossBetween val="midCat"/>
      </c:valAx>
      <c:valAx>
        <c:axId val="133569536"/>
        <c:scaling>
          <c:orientation val="minMax"/>
        </c:scaling>
        <c:axPos val="l"/>
        <c:majorGridlines/>
        <c:numFmt formatCode="General" sourceLinked="1"/>
        <c:tickLblPos val="nextTo"/>
        <c:crossAx val="1335680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layout/>
    </c:title>
    <c:plotArea>
      <c:layout>
        <c:manualLayout>
          <c:layoutTarget val="inner"/>
          <c:xMode val="edge"/>
          <c:yMode val="edge"/>
          <c:x val="0.10580594962164176"/>
          <c:y val="0.19480351414406533"/>
          <c:w val="0.80356078663444741"/>
          <c:h val="0.65482210557013709"/>
        </c:manualLayout>
      </c:layout>
      <c:scatterChart>
        <c:scatterStyle val="smoothMarker"/>
        <c:ser>
          <c:idx val="0"/>
          <c:order val="0"/>
          <c:tx>
            <c:strRef>
              <c:f>'prices and d''s'!$O$1</c:f>
              <c:strCache>
                <c:ptCount val="1"/>
                <c:pt idx="0">
                  <c:v>Forward (bid)</c:v>
                </c:pt>
              </c:strCache>
            </c:strRef>
          </c:tx>
          <c:marker>
            <c:symbol val="none"/>
          </c:marker>
          <c:xVal>
            <c:numRef>
              <c:f>'prices and d''s'!$C$2:$C$46</c:f>
              <c:numCache>
                <c:formatCode>0.00</c:formatCode>
                <c:ptCount val="45"/>
                <c:pt idx="0">
                  <c:v>8.3333333333333329E-2</c:v>
                </c:pt>
                <c:pt idx="1">
                  <c:v>0.59444444444444444</c:v>
                </c:pt>
                <c:pt idx="2">
                  <c:v>1.0972222222222223</c:v>
                </c:pt>
                <c:pt idx="3">
                  <c:v>1.6083333333333334</c:v>
                </c:pt>
                <c:pt idx="4">
                  <c:v>2.1111111111111112</c:v>
                </c:pt>
                <c:pt idx="5">
                  <c:v>2.6222222222222222</c:v>
                </c:pt>
                <c:pt idx="6">
                  <c:v>3.125</c:v>
                </c:pt>
                <c:pt idx="7">
                  <c:v>3.6361111111111111</c:v>
                </c:pt>
                <c:pt idx="8">
                  <c:v>4.1416666666666666</c:v>
                </c:pt>
                <c:pt idx="9">
                  <c:v>4.6527777777777777</c:v>
                </c:pt>
                <c:pt idx="10">
                  <c:v>5.1555555555555559</c:v>
                </c:pt>
                <c:pt idx="11">
                  <c:v>5.666666666666667</c:v>
                </c:pt>
                <c:pt idx="12">
                  <c:v>6.1694444444444443</c:v>
                </c:pt>
                <c:pt idx="13">
                  <c:v>6.6805555555555554</c:v>
                </c:pt>
                <c:pt idx="14">
                  <c:v>7.1833333333333336</c:v>
                </c:pt>
                <c:pt idx="15">
                  <c:v>7.6944444444444446</c:v>
                </c:pt>
                <c:pt idx="16">
                  <c:v>8.1999999999999993</c:v>
                </c:pt>
                <c:pt idx="17">
                  <c:v>8.7111111111111104</c:v>
                </c:pt>
                <c:pt idx="18">
                  <c:v>9.2138888888888886</c:v>
                </c:pt>
                <c:pt idx="19">
                  <c:v>9.7249999999999996</c:v>
                </c:pt>
                <c:pt idx="20">
                  <c:v>10.220000000000001</c:v>
                </c:pt>
                <c:pt idx="21">
                  <c:v>10.738888888888889</c:v>
                </c:pt>
                <c:pt idx="22">
                  <c:v>11.241666666666667</c:v>
                </c:pt>
                <c:pt idx="23">
                  <c:v>11.752777777777778</c:v>
                </c:pt>
                <c:pt idx="24">
                  <c:v>12.258333333333333</c:v>
                </c:pt>
                <c:pt idx="25">
                  <c:v>12.769444444444444</c:v>
                </c:pt>
                <c:pt idx="26">
                  <c:v>13.272222222222222</c:v>
                </c:pt>
                <c:pt idx="27">
                  <c:v>13.779166666666667</c:v>
                </c:pt>
                <c:pt idx="28">
                  <c:v>14.286111111111111</c:v>
                </c:pt>
                <c:pt idx="29">
                  <c:v>14.797222222222222</c:v>
                </c:pt>
                <c:pt idx="30">
                  <c:v>15.3</c:v>
                </c:pt>
                <c:pt idx="31">
                  <c:v>15.811111111111112</c:v>
                </c:pt>
                <c:pt idx="32">
                  <c:v>16.316666666666666</c:v>
                </c:pt>
                <c:pt idx="33">
                  <c:v>16.827777777777779</c:v>
                </c:pt>
                <c:pt idx="34">
                  <c:v>17.330555555555556</c:v>
                </c:pt>
                <c:pt idx="35">
                  <c:v>17.841666666666665</c:v>
                </c:pt>
                <c:pt idx="36">
                  <c:v>18.344444444444445</c:v>
                </c:pt>
                <c:pt idx="37">
                  <c:v>18.855555555555554</c:v>
                </c:pt>
                <c:pt idx="38">
                  <c:v>19.358333333333334</c:v>
                </c:pt>
                <c:pt idx="39">
                  <c:v>20.375</c:v>
                </c:pt>
              </c:numCache>
            </c:numRef>
          </c:xVal>
          <c:yVal>
            <c:numRef>
              <c:f>'prices and d''s'!$O$2:$O$46</c:f>
              <c:numCache>
                <c:formatCode>General</c:formatCode>
                <c:ptCount val="45"/>
                <c:pt idx="2">
                  <c:v>2.3425894850195528E-2</c:v>
                </c:pt>
                <c:pt idx="3">
                  <c:v>2.4757745052768954E-2</c:v>
                </c:pt>
                <c:pt idx="4">
                  <c:v>2.7687128146300255E-2</c:v>
                </c:pt>
                <c:pt idx="5">
                  <c:v>3.127309249677257E-2</c:v>
                </c:pt>
                <c:pt idx="6">
                  <c:v>3.3996040415415152E-2</c:v>
                </c:pt>
                <c:pt idx="7">
                  <c:v>3.7784445257447841E-2</c:v>
                </c:pt>
                <c:pt idx="8">
                  <c:v>3.7973427687679306E-2</c:v>
                </c:pt>
                <c:pt idx="9">
                  <c:v>4.0139811380711654E-2</c:v>
                </c:pt>
                <c:pt idx="10">
                  <c:v>3.9809497719330178E-2</c:v>
                </c:pt>
                <c:pt idx="11">
                  <c:v>4.0095488639543708E-2</c:v>
                </c:pt>
                <c:pt idx="12">
                  <c:v>4.255177860202175E-2</c:v>
                </c:pt>
                <c:pt idx="13">
                  <c:v>4.1986134208541692E-2</c:v>
                </c:pt>
                <c:pt idx="14">
                  <c:v>4.6433778780238244E-2</c:v>
                </c:pt>
                <c:pt idx="15">
                  <c:v>5.2095607020941959E-2</c:v>
                </c:pt>
                <c:pt idx="16">
                  <c:v>5.8756891899344854E-2</c:v>
                </c:pt>
                <c:pt idx="17">
                  <c:v>5.7396299279975027E-2</c:v>
                </c:pt>
                <c:pt idx="18">
                  <c:v>5.3173257766419013E-2</c:v>
                </c:pt>
                <c:pt idx="19">
                  <c:v>4.6167801589122925E-2</c:v>
                </c:pt>
                <c:pt idx="20">
                  <c:v>5.4311101686189023E-2</c:v>
                </c:pt>
                <c:pt idx="21">
                  <c:v>9.2542878536465478E-2</c:v>
                </c:pt>
                <c:pt idx="22">
                  <c:v>8.7074605015640349E-2</c:v>
                </c:pt>
                <c:pt idx="23">
                  <c:v>5.5546932623855794E-2</c:v>
                </c:pt>
                <c:pt idx="24">
                  <c:v>6.0402559265340106E-2</c:v>
                </c:pt>
                <c:pt idx="25">
                  <c:v>5.6419107013452319E-2</c:v>
                </c:pt>
                <c:pt idx="26">
                  <c:v>4.8168407796461032E-2</c:v>
                </c:pt>
                <c:pt idx="27">
                  <c:v>3.4006439575190228E-2</c:v>
                </c:pt>
                <c:pt idx="28">
                  <c:v>1.4423052177789497E-2</c:v>
                </c:pt>
                <c:pt idx="29">
                  <c:v>7.13836618238608E-2</c:v>
                </c:pt>
                <c:pt idx="30">
                  <c:v>9.1504920169616311E-2</c:v>
                </c:pt>
                <c:pt idx="31">
                  <c:v>4.8535740181651521E-2</c:v>
                </c:pt>
                <c:pt idx="32">
                  <c:v>4.4650223609047135E-2</c:v>
                </c:pt>
                <c:pt idx="33">
                  <c:v>4.5732660304660389E-2</c:v>
                </c:pt>
                <c:pt idx="34">
                  <c:v>5.2992316305768172E-2</c:v>
                </c:pt>
                <c:pt idx="35">
                  <c:v>5.386722797571819E-2</c:v>
                </c:pt>
                <c:pt idx="36">
                  <c:v>5.3314461154811532E-2</c:v>
                </c:pt>
                <c:pt idx="37">
                  <c:v>6.2579974136865113E-2</c:v>
                </c:pt>
                <c:pt idx="38">
                  <c:v>5.6785664741048292E-2</c:v>
                </c:pt>
                <c:pt idx="39">
                  <c:v>4.0225263807140976E-2</c:v>
                </c:pt>
              </c:numCache>
            </c:numRef>
          </c:yVal>
          <c:smooth val="1"/>
        </c:ser>
        <c:axId val="133582208"/>
        <c:axId val="133584000"/>
      </c:scatterChart>
      <c:valAx>
        <c:axId val="133582208"/>
        <c:scaling>
          <c:orientation val="minMax"/>
        </c:scaling>
        <c:axPos val="b"/>
        <c:numFmt formatCode="0.00" sourceLinked="1"/>
        <c:tickLblPos val="nextTo"/>
        <c:crossAx val="133584000"/>
        <c:crosses val="autoZero"/>
        <c:crossBetween val="midCat"/>
      </c:valAx>
      <c:valAx>
        <c:axId val="133584000"/>
        <c:scaling>
          <c:orientation val="minMax"/>
        </c:scaling>
        <c:axPos val="l"/>
        <c:majorGridlines/>
        <c:numFmt formatCode="General" sourceLinked="1"/>
        <c:tickLblPos val="nextTo"/>
        <c:crossAx val="133582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274182324286712"/>
          <c:y val="0.25669473607465731"/>
          <c:w val="0.23704940848990955"/>
          <c:h val="8.3717191601049873E-2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0</xdr:row>
      <xdr:rowOff>123825</xdr:rowOff>
    </xdr:from>
    <xdr:to>
      <xdr:col>19</xdr:col>
      <xdr:colOff>504825</xdr:colOff>
      <xdr:row>15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200025</xdr:colOff>
      <xdr:row>20</xdr:row>
      <xdr:rowOff>85725</xdr:rowOff>
    </xdr:from>
    <xdr:to>
      <xdr:col>40</xdr:col>
      <xdr:colOff>57150</xdr:colOff>
      <xdr:row>37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314325</xdr:colOff>
      <xdr:row>1</xdr:row>
      <xdr:rowOff>0</xdr:rowOff>
    </xdr:from>
    <xdr:to>
      <xdr:col>41</xdr:col>
      <xdr:colOff>0</xdr:colOff>
      <xdr:row>17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371475</xdr:colOff>
      <xdr:row>0</xdr:row>
      <xdr:rowOff>180975</xdr:rowOff>
    </xdr:from>
    <xdr:to>
      <xdr:col>31</xdr:col>
      <xdr:colOff>304800</xdr:colOff>
      <xdr:row>15</xdr:row>
      <xdr:rowOff>66675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85724</xdr:colOff>
      <xdr:row>15</xdr:row>
      <xdr:rowOff>47624</xdr:rowOff>
    </xdr:from>
    <xdr:to>
      <xdr:col>31</xdr:col>
      <xdr:colOff>485775</xdr:colOff>
      <xdr:row>36</xdr:row>
      <xdr:rowOff>57149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266700</xdr:colOff>
      <xdr:row>41</xdr:row>
      <xdr:rowOff>38100</xdr:rowOff>
    </xdr:from>
    <xdr:to>
      <xdr:col>39</xdr:col>
      <xdr:colOff>571500</xdr:colOff>
      <xdr:row>55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638175</xdr:colOff>
      <xdr:row>41</xdr:row>
      <xdr:rowOff>0</xdr:rowOff>
    </xdr:from>
    <xdr:to>
      <xdr:col>31</xdr:col>
      <xdr:colOff>133350</xdr:colOff>
      <xdr:row>55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countFunction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ices"/>
      <sheetName val="nelson siegel ASK"/>
      <sheetName val="Plot Discount"/>
      <sheetName val="cubic spline"/>
      <sheetName val="8152011"/>
      <sheetName val="Sheet3"/>
    </sheetNames>
    <sheetDataSet>
      <sheetData sheetId="0"/>
      <sheetData sheetId="1">
        <row r="2">
          <cell r="O2">
            <v>39644</v>
          </cell>
        </row>
        <row r="17">
          <cell r="B17" t="str">
            <v>10/16/2008</v>
          </cell>
          <cell r="C17">
            <v>0</v>
          </cell>
        </row>
        <row r="18">
          <cell r="B18" t="str">
            <v>10/23/2008</v>
          </cell>
          <cell r="C18">
            <v>0</v>
          </cell>
        </row>
        <row r="57">
          <cell r="B57" t="str">
            <v>5/15/2009</v>
          </cell>
          <cell r="C57">
            <v>5.5</v>
          </cell>
        </row>
        <row r="58">
          <cell r="B58" t="str">
            <v>5/31/2009</v>
          </cell>
          <cell r="C58">
            <v>4.875</v>
          </cell>
        </row>
        <row r="59">
          <cell r="B59" t="str">
            <v>6/15/2009</v>
          </cell>
          <cell r="C59">
            <v>4</v>
          </cell>
        </row>
        <row r="60">
          <cell r="B60" t="str">
            <v>6/30/2009</v>
          </cell>
          <cell r="C60">
            <v>4.875</v>
          </cell>
        </row>
        <row r="61">
          <cell r="B61" t="str">
            <v>7/15/2009</v>
          </cell>
          <cell r="C61">
            <v>3.625</v>
          </cell>
        </row>
        <row r="62">
          <cell r="B62" t="str">
            <v>7/31/2009</v>
          </cell>
          <cell r="C62">
            <v>4.625</v>
          </cell>
        </row>
        <row r="63">
          <cell r="B63" t="str">
            <v>8/15/2009</v>
          </cell>
          <cell r="C63">
            <v>3.5</v>
          </cell>
        </row>
        <row r="64">
          <cell r="B64" t="str">
            <v>8/15/2009</v>
          </cell>
          <cell r="C64">
            <v>4.875</v>
          </cell>
        </row>
        <row r="65">
          <cell r="B65" t="str">
            <v>8/15/2009</v>
          </cell>
          <cell r="C65">
            <v>6</v>
          </cell>
        </row>
        <row r="66">
          <cell r="B66" t="str">
            <v>8/31/2009</v>
          </cell>
          <cell r="C66">
            <v>4</v>
          </cell>
        </row>
        <row r="67">
          <cell r="B67" t="str">
            <v>9/15/2009</v>
          </cell>
          <cell r="C67">
            <v>3.375</v>
          </cell>
        </row>
        <row r="68">
          <cell r="B68" t="str">
            <v>9/30/2009</v>
          </cell>
          <cell r="C68">
            <v>4</v>
          </cell>
        </row>
        <row r="69">
          <cell r="B69" t="str">
            <v>10/15/2009</v>
          </cell>
          <cell r="C69">
            <v>3.375</v>
          </cell>
        </row>
        <row r="70">
          <cell r="B70" t="str">
            <v>10/31/2009</v>
          </cell>
          <cell r="C70">
            <v>3.625</v>
          </cell>
        </row>
        <row r="71">
          <cell r="B71" t="str">
            <v>11/15/2009</v>
          </cell>
          <cell r="C71">
            <v>3.5</v>
          </cell>
        </row>
        <row r="72">
          <cell r="B72" t="str">
            <v>11/15/2009</v>
          </cell>
          <cell r="C72">
            <v>4.625</v>
          </cell>
        </row>
        <row r="73">
          <cell r="B73" t="str">
            <v>11/30/2009</v>
          </cell>
          <cell r="C73">
            <v>3.125</v>
          </cell>
        </row>
        <row r="74">
          <cell r="B74" t="str">
            <v>12/15/2009</v>
          </cell>
          <cell r="C74">
            <v>3.5</v>
          </cell>
        </row>
        <row r="75">
          <cell r="B75" t="str">
            <v>12/31/2009</v>
          </cell>
          <cell r="C75">
            <v>3.25</v>
          </cell>
        </row>
        <row r="76">
          <cell r="B76" t="str">
            <v>1/15/2010</v>
          </cell>
          <cell r="C76">
            <v>3.625</v>
          </cell>
        </row>
        <row r="77">
          <cell r="B77" t="str">
            <v>1/31/2010</v>
          </cell>
          <cell r="C77">
            <v>2.125</v>
          </cell>
        </row>
        <row r="78">
          <cell r="B78" t="str">
            <v>2/15/2010</v>
          </cell>
          <cell r="C78">
            <v>3.5</v>
          </cell>
        </row>
        <row r="79">
          <cell r="B79" t="str">
            <v>2/15/2010</v>
          </cell>
          <cell r="C79">
            <v>4.75</v>
          </cell>
        </row>
        <row r="80">
          <cell r="B80" t="str">
            <v>2/15/2010</v>
          </cell>
          <cell r="C80">
            <v>6.5</v>
          </cell>
        </row>
        <row r="81">
          <cell r="B81" t="str">
            <v>2/28/2010</v>
          </cell>
          <cell r="C81">
            <v>2</v>
          </cell>
        </row>
        <row r="82">
          <cell r="B82" t="str">
            <v>3/15/2010</v>
          </cell>
          <cell r="C82">
            <v>4</v>
          </cell>
        </row>
        <row r="83">
          <cell r="B83" t="str">
            <v>3/31/2010</v>
          </cell>
          <cell r="C83">
            <v>1.75</v>
          </cell>
        </row>
        <row r="84">
          <cell r="B84" t="str">
            <v>4/15/2010</v>
          </cell>
          <cell r="C84">
            <v>4</v>
          </cell>
        </row>
        <row r="85">
          <cell r="B85" t="str">
            <v>4/30/2010</v>
          </cell>
          <cell r="C85">
            <v>2.125</v>
          </cell>
        </row>
        <row r="86">
          <cell r="B86" t="str">
            <v>5/15/2010</v>
          </cell>
          <cell r="C86">
            <v>3.875</v>
          </cell>
        </row>
        <row r="87">
          <cell r="B87" t="str">
            <v>5/15/2010</v>
          </cell>
          <cell r="C87">
            <v>4.5</v>
          </cell>
        </row>
        <row r="88">
          <cell r="B88" t="str">
            <v>5/31/2010</v>
          </cell>
          <cell r="C88">
            <v>2.625</v>
          </cell>
        </row>
        <row r="89">
          <cell r="B89" t="str">
            <v>6/15/2010</v>
          </cell>
          <cell r="C89">
            <v>3.625</v>
          </cell>
        </row>
        <row r="90">
          <cell r="B90" t="str">
            <v>6/30/2010</v>
          </cell>
          <cell r="C90">
            <v>2.875</v>
          </cell>
        </row>
        <row r="91">
          <cell r="B91" t="str">
            <v>7/15/2010</v>
          </cell>
          <cell r="C91">
            <v>3.875</v>
          </cell>
        </row>
        <row r="92">
          <cell r="B92" t="str">
            <v>8/15/2010</v>
          </cell>
          <cell r="C92">
            <v>4.125</v>
          </cell>
        </row>
        <row r="93">
          <cell r="B93" t="str">
            <v>8/15/2010</v>
          </cell>
          <cell r="C93">
            <v>5.75</v>
          </cell>
        </row>
        <row r="94">
          <cell r="B94" t="str">
            <v>9/15/2010</v>
          </cell>
          <cell r="C94">
            <v>3.875</v>
          </cell>
        </row>
        <row r="95">
          <cell r="B95" t="str">
            <v>10/15/2010</v>
          </cell>
          <cell r="C95">
            <v>4.25</v>
          </cell>
        </row>
        <row r="96">
          <cell r="B96" t="str">
            <v>11/15/2010</v>
          </cell>
          <cell r="C96">
            <v>4.5</v>
          </cell>
        </row>
        <row r="97">
          <cell r="B97" t="str">
            <v>12/15/2010</v>
          </cell>
          <cell r="C97">
            <v>4.375</v>
          </cell>
        </row>
        <row r="98">
          <cell r="B98" t="str">
            <v>1/15/2011</v>
          </cell>
          <cell r="C98">
            <v>4.25</v>
          </cell>
        </row>
        <row r="99">
          <cell r="B99" t="str">
            <v>2/15/2011</v>
          </cell>
          <cell r="C99">
            <v>5</v>
          </cell>
        </row>
        <row r="100">
          <cell r="B100" t="str">
            <v>2/28/2011</v>
          </cell>
          <cell r="C100">
            <v>4.5</v>
          </cell>
        </row>
        <row r="101">
          <cell r="B101" t="str">
            <v>3/31/2011</v>
          </cell>
          <cell r="C101">
            <v>4.75</v>
          </cell>
        </row>
        <row r="102">
          <cell r="B102" t="str">
            <v>4/30/2011</v>
          </cell>
          <cell r="C102">
            <v>4.875</v>
          </cell>
        </row>
        <row r="103">
          <cell r="B103" t="str">
            <v>5/31/2011</v>
          </cell>
          <cell r="C103">
            <v>4.875</v>
          </cell>
        </row>
        <row r="104">
          <cell r="B104" t="str">
            <v>6/30/2011</v>
          </cell>
          <cell r="C104">
            <v>5.125</v>
          </cell>
        </row>
        <row r="105">
          <cell r="B105" t="str">
            <v>7/31/2011</v>
          </cell>
          <cell r="C105">
            <v>4.875</v>
          </cell>
        </row>
        <row r="106">
          <cell r="B106" t="str">
            <v>8/15/2011</v>
          </cell>
          <cell r="C106">
            <v>5</v>
          </cell>
        </row>
        <row r="107">
          <cell r="B107" t="str">
            <v>8/31/2011</v>
          </cell>
          <cell r="C107">
            <v>4.625</v>
          </cell>
        </row>
        <row r="108">
          <cell r="B108" t="str">
            <v>9/30/2011</v>
          </cell>
          <cell r="C108">
            <v>4.5</v>
          </cell>
        </row>
        <row r="109">
          <cell r="B109" t="str">
            <v>10/31/2011</v>
          </cell>
          <cell r="C109">
            <v>4.625</v>
          </cell>
        </row>
        <row r="110">
          <cell r="B110" t="str">
            <v>11/30/2011</v>
          </cell>
          <cell r="C110">
            <v>4.5</v>
          </cell>
        </row>
        <row r="111">
          <cell r="B111" t="str">
            <v>12/31/2011</v>
          </cell>
          <cell r="C111">
            <v>4.625</v>
          </cell>
        </row>
        <row r="112">
          <cell r="B112" t="str">
            <v>1/31/2012</v>
          </cell>
          <cell r="C112">
            <v>4.75</v>
          </cell>
        </row>
        <row r="113">
          <cell r="B113" t="str">
            <v>2/15/2012</v>
          </cell>
          <cell r="C113">
            <v>4.875</v>
          </cell>
        </row>
        <row r="114">
          <cell r="B114" t="str">
            <v>2/29/2012</v>
          </cell>
          <cell r="C114">
            <v>4.625</v>
          </cell>
        </row>
        <row r="115">
          <cell r="B115" t="str">
            <v>3/31/2012</v>
          </cell>
          <cell r="C115">
            <v>4.5</v>
          </cell>
        </row>
        <row r="116">
          <cell r="B116" t="str">
            <v>4/30/2012</v>
          </cell>
          <cell r="C116">
            <v>4.5</v>
          </cell>
        </row>
        <row r="117">
          <cell r="B117" t="str">
            <v>5/31/2012</v>
          </cell>
          <cell r="C117">
            <v>4.75</v>
          </cell>
        </row>
        <row r="118">
          <cell r="B118" t="str">
            <v>6/30/2012</v>
          </cell>
          <cell r="C118">
            <v>4.875</v>
          </cell>
        </row>
        <row r="119">
          <cell r="B119" t="str">
            <v>7/31/2012</v>
          </cell>
          <cell r="C119">
            <v>4.625</v>
          </cell>
        </row>
        <row r="120">
          <cell r="B120" t="str">
            <v>8/15/2012</v>
          </cell>
          <cell r="C120">
            <v>4.375</v>
          </cell>
        </row>
        <row r="121">
          <cell r="B121" t="str">
            <v>8/31/2012</v>
          </cell>
          <cell r="C121">
            <v>4.125</v>
          </cell>
        </row>
        <row r="122">
          <cell r="B122" t="str">
            <v>9/30/2012</v>
          </cell>
          <cell r="C122">
            <v>4.25</v>
          </cell>
        </row>
        <row r="123">
          <cell r="B123" t="str">
            <v>10/31/2012</v>
          </cell>
          <cell r="C123">
            <v>3.875</v>
          </cell>
        </row>
        <row r="124">
          <cell r="B124" t="str">
            <v>11/15/2012</v>
          </cell>
          <cell r="C124">
            <v>4</v>
          </cell>
        </row>
        <row r="125">
          <cell r="B125" t="str">
            <v>11/30/2012</v>
          </cell>
          <cell r="C125">
            <v>3.375</v>
          </cell>
        </row>
        <row r="126">
          <cell r="B126" t="str">
            <v>12/31/2012</v>
          </cell>
          <cell r="C126">
            <v>3.625</v>
          </cell>
        </row>
        <row r="127">
          <cell r="B127" t="str">
            <v>1/31/2013</v>
          </cell>
          <cell r="C127">
            <v>2.875</v>
          </cell>
        </row>
        <row r="128">
          <cell r="B128" t="str">
            <v>2/15/2013</v>
          </cell>
          <cell r="C128">
            <v>3.875</v>
          </cell>
        </row>
        <row r="129">
          <cell r="B129" t="str">
            <v>2/28/2013</v>
          </cell>
          <cell r="C129">
            <v>2.75</v>
          </cell>
        </row>
        <row r="130">
          <cell r="B130" t="str">
            <v>3/31/2013</v>
          </cell>
          <cell r="C130">
            <v>2.5</v>
          </cell>
        </row>
        <row r="131">
          <cell r="B131" t="str">
            <v>4/30/2013</v>
          </cell>
          <cell r="C131">
            <v>3.125</v>
          </cell>
        </row>
        <row r="132">
          <cell r="B132" t="str">
            <v>5/15/2013</v>
          </cell>
          <cell r="C132">
            <v>3.625</v>
          </cell>
        </row>
        <row r="133">
          <cell r="B133" t="str">
            <v>5/31/2013</v>
          </cell>
          <cell r="C133">
            <v>3.5</v>
          </cell>
        </row>
        <row r="134">
          <cell r="B134" t="str">
            <v>6/30/2013</v>
          </cell>
          <cell r="C134">
            <v>3.375</v>
          </cell>
        </row>
        <row r="135">
          <cell r="B135" t="str">
            <v>8/15/2013</v>
          </cell>
          <cell r="C135">
            <v>4.25</v>
          </cell>
        </row>
        <row r="136">
          <cell r="B136" t="str">
            <v>11/15/2013</v>
          </cell>
          <cell r="C136">
            <v>4.25</v>
          </cell>
        </row>
        <row r="137">
          <cell r="B137" t="str">
            <v>2/15/2014</v>
          </cell>
          <cell r="C137">
            <v>4</v>
          </cell>
        </row>
        <row r="138">
          <cell r="B138" t="str">
            <v>5/15/2014</v>
          </cell>
          <cell r="C138">
            <v>4.75</v>
          </cell>
        </row>
        <row r="139">
          <cell r="B139" t="str">
            <v>8/15/2014</v>
          </cell>
          <cell r="C139">
            <v>4.25</v>
          </cell>
        </row>
        <row r="140">
          <cell r="B140" t="str">
            <v>11/15/2014</v>
          </cell>
          <cell r="C140">
            <v>4.25</v>
          </cell>
        </row>
        <row r="141">
          <cell r="B141" t="str">
            <v>2/15/2015</v>
          </cell>
          <cell r="C141">
            <v>4</v>
          </cell>
        </row>
        <row r="142">
          <cell r="B142" t="str">
            <v>5/15/2015</v>
          </cell>
          <cell r="C142">
            <v>4.125</v>
          </cell>
        </row>
        <row r="143">
          <cell r="B143" t="str">
            <v>8/15/2015</v>
          </cell>
          <cell r="C143">
            <v>4.25</v>
          </cell>
        </row>
        <row r="144">
          <cell r="B144" t="str">
            <v>11/15/2015</v>
          </cell>
          <cell r="C144">
            <v>4.5</v>
          </cell>
        </row>
        <row r="145">
          <cell r="B145" t="str">
            <v>2/15/2016</v>
          </cell>
          <cell r="C145">
            <v>4.5</v>
          </cell>
        </row>
        <row r="146">
          <cell r="B146" t="str">
            <v>5/15/2016</v>
          </cell>
          <cell r="C146">
            <v>5.125</v>
          </cell>
        </row>
        <row r="147">
          <cell r="B147" t="str">
            <v>8/15/2016</v>
          </cell>
          <cell r="C147">
            <v>4.875</v>
          </cell>
        </row>
        <row r="148">
          <cell r="B148" t="str">
            <v>11/15/2016</v>
          </cell>
          <cell r="C148">
            <v>4.625</v>
          </cell>
        </row>
        <row r="149">
          <cell r="B149" t="str">
            <v>2/15/2017</v>
          </cell>
          <cell r="C149">
            <v>4.625</v>
          </cell>
        </row>
        <row r="150">
          <cell r="B150" t="str">
            <v>5/15/2017</v>
          </cell>
          <cell r="C150">
            <v>4.5</v>
          </cell>
        </row>
        <row r="151">
          <cell r="B151" t="str">
            <v>8/15/2017</v>
          </cell>
          <cell r="C151">
            <v>4.75</v>
          </cell>
        </row>
        <row r="152">
          <cell r="B152" t="str">
            <v>11/15/2017</v>
          </cell>
          <cell r="C152">
            <v>4.25</v>
          </cell>
        </row>
        <row r="153">
          <cell r="B153" t="str">
            <v>2/15/2018</v>
          </cell>
          <cell r="C153">
            <v>3.5</v>
          </cell>
        </row>
        <row r="154">
          <cell r="B154" t="str">
            <v>5/15/2018</v>
          </cell>
          <cell r="C154">
            <v>3.875</v>
          </cell>
        </row>
        <row r="155">
          <cell r="B155" t="str">
            <v>2/15/2015</v>
          </cell>
          <cell r="C155">
            <v>11.25</v>
          </cell>
        </row>
        <row r="156">
          <cell r="B156" t="str">
            <v>8/15/2015</v>
          </cell>
          <cell r="C156">
            <v>10.625</v>
          </cell>
        </row>
        <row r="157">
          <cell r="B157" t="str">
            <v>11/15/2015</v>
          </cell>
          <cell r="C157">
            <v>9.875</v>
          </cell>
        </row>
        <row r="158">
          <cell r="B158" t="str">
            <v>2/15/2016</v>
          </cell>
          <cell r="C158">
            <v>9.25</v>
          </cell>
        </row>
        <row r="159">
          <cell r="B159" t="str">
            <v>5/15/2016</v>
          </cell>
          <cell r="C159">
            <v>7.25</v>
          </cell>
        </row>
        <row r="160">
          <cell r="B160" t="str">
            <v>11/15/2016</v>
          </cell>
          <cell r="C160">
            <v>7.5</v>
          </cell>
        </row>
        <row r="161">
          <cell r="B161" t="str">
            <v>5/15/2017</v>
          </cell>
          <cell r="C161">
            <v>8.75</v>
          </cell>
        </row>
        <row r="162">
          <cell r="B162" t="str">
            <v>8/15/2017</v>
          </cell>
          <cell r="C162">
            <v>8.875</v>
          </cell>
        </row>
        <row r="163">
          <cell r="B163" t="str">
            <v>5/15/2018</v>
          </cell>
          <cell r="C163">
            <v>9.125</v>
          </cell>
        </row>
        <row r="164">
          <cell r="B164" t="str">
            <v>11/15/2018</v>
          </cell>
          <cell r="C164">
            <v>9</v>
          </cell>
        </row>
        <row r="165">
          <cell r="B165" t="str">
            <v>2/15/2019</v>
          </cell>
          <cell r="C165">
            <v>8.875</v>
          </cell>
        </row>
        <row r="166">
          <cell r="B166" t="str">
            <v>8/15/2019</v>
          </cell>
          <cell r="C166">
            <v>8.125</v>
          </cell>
        </row>
        <row r="167">
          <cell r="B167" t="str">
            <v>2/15/2020</v>
          </cell>
          <cell r="C167">
            <v>8.5</v>
          </cell>
        </row>
        <row r="168">
          <cell r="B168" t="str">
            <v>5/15/2020</v>
          </cell>
          <cell r="C168">
            <v>8.75</v>
          </cell>
        </row>
        <row r="169">
          <cell r="B169" t="str">
            <v>8/15/2020</v>
          </cell>
          <cell r="C169">
            <v>8.75</v>
          </cell>
        </row>
        <row r="170">
          <cell r="B170" t="str">
            <v>2/15/2021</v>
          </cell>
          <cell r="C170">
            <v>7.875</v>
          </cell>
        </row>
        <row r="171">
          <cell r="B171" t="str">
            <v>5/15/2021</v>
          </cell>
          <cell r="C171">
            <v>8.125</v>
          </cell>
        </row>
        <row r="172">
          <cell r="B172" t="str">
            <v>8/15/2021</v>
          </cell>
          <cell r="C172">
            <v>8.125</v>
          </cell>
        </row>
        <row r="173">
          <cell r="B173" t="str">
            <v>11/15/2021</v>
          </cell>
          <cell r="C173">
            <v>8</v>
          </cell>
        </row>
        <row r="174">
          <cell r="B174" t="str">
            <v>8/15/2022</v>
          </cell>
          <cell r="C174">
            <v>7.25</v>
          </cell>
        </row>
        <row r="175">
          <cell r="B175" t="str">
            <v>11/15/2022</v>
          </cell>
          <cell r="C175">
            <v>7.625</v>
          </cell>
        </row>
        <row r="176">
          <cell r="B176" t="str">
            <v>2/15/2023</v>
          </cell>
          <cell r="C176">
            <v>7.125</v>
          </cell>
        </row>
        <row r="177">
          <cell r="B177" t="str">
            <v>8/15/2023</v>
          </cell>
          <cell r="C177">
            <v>6.25</v>
          </cell>
        </row>
        <row r="178">
          <cell r="B178" t="str">
            <v>11/15/2024</v>
          </cell>
          <cell r="C178">
            <v>7.5</v>
          </cell>
        </row>
        <row r="179">
          <cell r="B179" t="str">
            <v>2/15/2025</v>
          </cell>
          <cell r="C179">
            <v>7.625</v>
          </cell>
        </row>
        <row r="180">
          <cell r="B180" t="str">
            <v>8/15/2025</v>
          </cell>
          <cell r="C180">
            <v>6.875</v>
          </cell>
        </row>
        <row r="181">
          <cell r="B181" t="str">
            <v>2/15/2026</v>
          </cell>
          <cell r="C181">
            <v>6</v>
          </cell>
        </row>
        <row r="182">
          <cell r="B182" t="str">
            <v>8/15/2026</v>
          </cell>
          <cell r="C182">
            <v>6.75</v>
          </cell>
        </row>
        <row r="183">
          <cell r="B183" t="str">
            <v>11/15/2026</v>
          </cell>
          <cell r="C183">
            <v>6.5</v>
          </cell>
        </row>
        <row r="184">
          <cell r="B184" t="str">
            <v>2/15/2027</v>
          </cell>
          <cell r="C184">
            <v>6.625</v>
          </cell>
        </row>
        <row r="185">
          <cell r="B185" t="str">
            <v>8/15/2027</v>
          </cell>
          <cell r="C185">
            <v>6.375</v>
          </cell>
        </row>
        <row r="186">
          <cell r="B186" t="str">
            <v>11/15/2027</v>
          </cell>
          <cell r="C186">
            <v>6.125</v>
          </cell>
        </row>
        <row r="187">
          <cell r="B187" t="str">
            <v>8/15/2028</v>
          </cell>
          <cell r="C187">
            <v>5.5</v>
          </cell>
        </row>
        <row r="188">
          <cell r="B188" t="str">
            <v>11/15/2028</v>
          </cell>
          <cell r="C188">
            <v>5.25</v>
          </cell>
        </row>
        <row r="189">
          <cell r="B189" t="str">
            <v>2/15/2029</v>
          </cell>
          <cell r="C189">
            <v>5.25</v>
          </cell>
        </row>
        <row r="190">
          <cell r="B190" t="str">
            <v>8/15/2029</v>
          </cell>
          <cell r="C190">
            <v>6.125</v>
          </cell>
        </row>
        <row r="191">
          <cell r="B191" t="str">
            <v>5/15/2030</v>
          </cell>
          <cell r="C191">
            <v>6.25</v>
          </cell>
        </row>
        <row r="192">
          <cell r="B192" t="str">
            <v>2/15/2031</v>
          </cell>
          <cell r="C192">
            <v>5.375</v>
          </cell>
        </row>
      </sheetData>
      <sheetData sheetId="2">
        <row r="4">
          <cell r="E4">
            <v>-0.42196146725553735</v>
          </cell>
        </row>
        <row r="5">
          <cell r="E5">
            <v>0.44045004111632546</v>
          </cell>
        </row>
        <row r="6">
          <cell r="E6">
            <v>0.67958460557215072</v>
          </cell>
        </row>
        <row r="7">
          <cell r="E7">
            <v>2.7362277037178622E-2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94"/>
  <sheetViews>
    <sheetView workbookViewId="0">
      <pane ySplit="525" topLeftCell="A97" activePane="bottomLeft"/>
      <selection activeCell="T27" sqref="T27"/>
      <selection pane="bottomLeft" activeCell="T27" sqref="T27"/>
    </sheetView>
  </sheetViews>
  <sheetFormatPr defaultRowHeight="15"/>
  <cols>
    <col min="1" max="1" width="19.140625" customWidth="1"/>
    <col min="2" max="5" width="13.42578125" customWidth="1"/>
    <col min="7" max="7" width="13" customWidth="1"/>
    <col min="15" max="15" width="15.7109375" customWidth="1"/>
    <col min="16" max="16" width="14.28515625" customWidth="1"/>
    <col min="18" max="18" width="11.5703125" customWidth="1"/>
  </cols>
  <sheetData>
    <row r="1" spans="1:23">
      <c r="A1" t="s">
        <v>362</v>
      </c>
      <c r="B1" t="s">
        <v>363</v>
      </c>
      <c r="C1" t="s">
        <v>385</v>
      </c>
      <c r="D1" t="s">
        <v>386</v>
      </c>
      <c r="F1" t="s">
        <v>364</v>
      </c>
      <c r="G1" t="s">
        <v>365</v>
      </c>
      <c r="H1" t="s">
        <v>366</v>
      </c>
      <c r="I1" t="s">
        <v>367</v>
      </c>
      <c r="J1" t="s">
        <v>368</v>
      </c>
      <c r="K1" t="s">
        <v>369</v>
      </c>
      <c r="L1" t="s">
        <v>370</v>
      </c>
      <c r="M1" t="s">
        <v>371</v>
      </c>
      <c r="N1" t="s">
        <v>372</v>
      </c>
      <c r="O1" t="s">
        <v>373</v>
      </c>
      <c r="P1" t="s">
        <v>374</v>
      </c>
      <c r="Q1" t="s">
        <v>375</v>
      </c>
      <c r="R1" t="s">
        <v>376</v>
      </c>
      <c r="S1" t="s">
        <v>377</v>
      </c>
      <c r="T1" t="s">
        <v>378</v>
      </c>
      <c r="U1" t="s">
        <v>379</v>
      </c>
      <c r="V1" t="s">
        <v>380</v>
      </c>
      <c r="W1" t="s">
        <v>381</v>
      </c>
    </row>
    <row r="2" spans="1:23">
      <c r="A2" s="1" t="s">
        <v>0</v>
      </c>
      <c r="B2" t="s">
        <v>1</v>
      </c>
      <c r="C2" s="7">
        <f t="shared" ref="C2:C33" si="0">DATEVALUE(B2)</f>
        <v>39646</v>
      </c>
      <c r="D2" s="7">
        <f t="shared" ref="D2:D33" si="1">IF(MONTH(B2)=2,1,0)+IF(MONTH(B2)=8,1,0)</f>
        <v>0</v>
      </c>
      <c r="E2" s="7"/>
      <c r="F2">
        <v>0</v>
      </c>
      <c r="G2" t="s">
        <v>2</v>
      </c>
      <c r="H2">
        <v>1.29</v>
      </c>
      <c r="I2">
        <v>1.28</v>
      </c>
      <c r="J2">
        <v>5.0000000000000001E-3</v>
      </c>
      <c r="K2">
        <v>5.0000000000000001E-3</v>
      </c>
      <c r="L2">
        <v>1.3069999999999999</v>
      </c>
      <c r="M2">
        <v>1.3120000000000001</v>
      </c>
      <c r="N2">
        <v>1.3009999999999999</v>
      </c>
      <c r="O2">
        <v>1.28</v>
      </c>
      <c r="P2">
        <v>1.28</v>
      </c>
      <c r="Q2">
        <v>2.1</v>
      </c>
      <c r="R2">
        <f t="shared" ref="R2:R33" ca="1" si="2">COUPDAYSNC($R$3,B2,IF(F2&gt;0,2,1))</f>
        <v>2</v>
      </c>
      <c r="S2">
        <f t="shared" ref="S2:S33" ca="1" si="3">COUPDAYBS($R$3,B2,IF(F27&gt;0,2,1))</f>
        <v>358</v>
      </c>
      <c r="U2">
        <f>IF(F2&gt;0,S2/(R2+S2)*F2,0)</f>
        <v>0</v>
      </c>
    </row>
    <row r="3" spans="1:23">
      <c r="A3" s="1" t="s">
        <v>3</v>
      </c>
      <c r="B3" t="s">
        <v>4</v>
      </c>
      <c r="C3" s="7">
        <f t="shared" si="0"/>
        <v>39653</v>
      </c>
      <c r="D3" s="7">
        <f t="shared" si="1"/>
        <v>0</v>
      </c>
      <c r="E3" s="7"/>
      <c r="F3">
        <v>0</v>
      </c>
      <c r="G3" t="s">
        <v>2</v>
      </c>
      <c r="H3">
        <v>1.30550001</v>
      </c>
      <c r="I3">
        <v>1.29550001</v>
      </c>
      <c r="J3">
        <v>2.5000000000000001E-2</v>
      </c>
      <c r="K3">
        <v>2.5000000000000001E-2</v>
      </c>
      <c r="L3">
        <v>1.323</v>
      </c>
      <c r="M3">
        <v>1.3280000000000001</v>
      </c>
      <c r="N3">
        <v>1.3180000000000001</v>
      </c>
      <c r="O3">
        <v>1.29550001</v>
      </c>
      <c r="P3">
        <v>1.29550001</v>
      </c>
      <c r="Q3">
        <v>2.1</v>
      </c>
      <c r="R3">
        <f t="shared" ca="1" si="2"/>
        <v>9</v>
      </c>
      <c r="S3">
        <f t="shared" ca="1" si="3"/>
        <v>351</v>
      </c>
      <c r="U3">
        <f>IF(F3&gt;0,S3/(R3+S3)*F3,0)</f>
        <v>0</v>
      </c>
    </row>
    <row r="4" spans="1:23">
      <c r="A4" s="1" t="s">
        <v>5</v>
      </c>
      <c r="B4" t="s">
        <v>6</v>
      </c>
      <c r="C4" s="7">
        <f t="shared" si="0"/>
        <v>39660</v>
      </c>
      <c r="D4" s="7">
        <f t="shared" si="1"/>
        <v>0</v>
      </c>
      <c r="E4" s="7"/>
      <c r="F4">
        <v>0</v>
      </c>
      <c r="G4" t="s">
        <v>2</v>
      </c>
      <c r="H4">
        <v>1.3601000000000001</v>
      </c>
      <c r="I4">
        <v>1.3501000000000001</v>
      </c>
      <c r="J4">
        <v>4.3999999999999997E-2</v>
      </c>
      <c r="K4">
        <v>4.3999999999999997E-2</v>
      </c>
      <c r="L4">
        <v>1.379</v>
      </c>
      <c r="M4">
        <v>1.3839999999999999</v>
      </c>
      <c r="N4">
        <v>1.373</v>
      </c>
      <c r="O4">
        <v>1.3501000000000001</v>
      </c>
      <c r="P4">
        <v>1.3501000000000001</v>
      </c>
      <c r="Q4">
        <v>2.1</v>
      </c>
      <c r="R4">
        <f t="shared" ca="1" si="2"/>
        <v>15</v>
      </c>
      <c r="S4">
        <f t="shared" ca="1" si="3"/>
        <v>345</v>
      </c>
      <c r="U4">
        <f>IF(F4&gt;0,S4/(R4+S4)*F4,0)</f>
        <v>0</v>
      </c>
    </row>
    <row r="5" spans="1:23">
      <c r="A5" s="1" t="s">
        <v>57</v>
      </c>
      <c r="B5" t="s">
        <v>6</v>
      </c>
      <c r="C5" s="7">
        <f t="shared" si="0"/>
        <v>39660</v>
      </c>
      <c r="D5" s="7">
        <f t="shared" si="1"/>
        <v>0</v>
      </c>
      <c r="E5" s="7"/>
      <c r="F5">
        <v>5</v>
      </c>
      <c r="G5" t="s">
        <v>6</v>
      </c>
      <c r="H5">
        <v>100.125</v>
      </c>
      <c r="I5">
        <v>100.15625</v>
      </c>
      <c r="J5">
        <v>4.3999999999999997E-2</v>
      </c>
      <c r="K5">
        <v>4.3999999999999997E-2</v>
      </c>
      <c r="L5">
        <v>1.758</v>
      </c>
      <c r="M5">
        <v>2.1059999999999999</v>
      </c>
      <c r="N5">
        <v>1.411</v>
      </c>
      <c r="O5">
        <v>100.15625</v>
      </c>
      <c r="P5">
        <v>102.43646978</v>
      </c>
      <c r="Q5">
        <v>2.1</v>
      </c>
      <c r="R5">
        <f t="shared" ca="1" si="2"/>
        <v>15</v>
      </c>
      <c r="S5">
        <f t="shared" ca="1" si="3"/>
        <v>165</v>
      </c>
      <c r="T5">
        <f ca="1">I5+U5</f>
        <v>102.43646978021978</v>
      </c>
      <c r="U5">
        <f ca="1">0.5*(S5+1)/(R5+S5+2)*F5</f>
        <v>2.2802197802197801</v>
      </c>
    </row>
    <row r="6" spans="1:23">
      <c r="A6" s="1" t="s">
        <v>15</v>
      </c>
      <c r="B6" t="s">
        <v>16</v>
      </c>
      <c r="C6" s="7">
        <f t="shared" si="0"/>
        <v>39695</v>
      </c>
      <c r="D6" s="7">
        <f t="shared" si="1"/>
        <v>0</v>
      </c>
      <c r="E6" s="7"/>
      <c r="F6">
        <v>0</v>
      </c>
      <c r="G6" t="s">
        <v>2</v>
      </c>
      <c r="H6">
        <v>1.35070001</v>
      </c>
      <c r="I6">
        <v>1.3407000099999999</v>
      </c>
      <c r="J6">
        <v>0.14000000000000001</v>
      </c>
      <c r="K6">
        <v>0.14000000000000001</v>
      </c>
      <c r="L6">
        <v>1.367</v>
      </c>
      <c r="M6">
        <v>1.3720000000000001</v>
      </c>
      <c r="N6">
        <v>1.3620000000000001</v>
      </c>
      <c r="O6">
        <v>1.3407000099999999</v>
      </c>
      <c r="P6">
        <v>1.3407000099999999</v>
      </c>
      <c r="Q6">
        <v>2.1</v>
      </c>
      <c r="R6">
        <f t="shared" ca="1" si="2"/>
        <v>49</v>
      </c>
      <c r="S6">
        <f t="shared" ca="1" si="3"/>
        <v>131</v>
      </c>
      <c r="U6">
        <f>IF(F6&gt;0,S6/(R6+S6)*F6,0)</f>
        <v>0</v>
      </c>
    </row>
    <row r="7" spans="1:23">
      <c r="A7" s="1" t="s">
        <v>17</v>
      </c>
      <c r="B7" t="s">
        <v>18</v>
      </c>
      <c r="C7" s="7">
        <f t="shared" si="0"/>
        <v>39702</v>
      </c>
      <c r="D7" s="7">
        <f t="shared" si="1"/>
        <v>0</v>
      </c>
      <c r="E7" s="7"/>
      <c r="F7">
        <v>0</v>
      </c>
      <c r="G7" t="s">
        <v>2</v>
      </c>
      <c r="H7">
        <v>1.35150002</v>
      </c>
      <c r="I7">
        <v>1.34150002</v>
      </c>
      <c r="J7">
        <v>0.159</v>
      </c>
      <c r="K7">
        <v>0.159</v>
      </c>
      <c r="L7">
        <v>1.3680000000000001</v>
      </c>
      <c r="M7">
        <v>1.373</v>
      </c>
      <c r="N7">
        <v>1.363</v>
      </c>
      <c r="O7">
        <v>1.34150002</v>
      </c>
      <c r="P7">
        <v>1.34150002</v>
      </c>
      <c r="Q7">
        <v>2.1</v>
      </c>
      <c r="R7">
        <f t="shared" ca="1" si="2"/>
        <v>56</v>
      </c>
      <c r="S7">
        <f t="shared" ca="1" si="3"/>
        <v>124</v>
      </c>
      <c r="U7">
        <f>IF(F7&gt;0,S7/(R7+S7)*F7,0)</f>
        <v>0</v>
      </c>
    </row>
    <row r="8" spans="1:23">
      <c r="A8" s="1" t="s">
        <v>63</v>
      </c>
      <c r="B8" t="s">
        <v>64</v>
      </c>
      <c r="C8" s="7">
        <f t="shared" si="0"/>
        <v>39706</v>
      </c>
      <c r="D8" s="7">
        <f t="shared" si="1"/>
        <v>0</v>
      </c>
      <c r="E8" s="7"/>
      <c r="F8">
        <v>3.125</v>
      </c>
      <c r="G8" t="s">
        <v>64</v>
      </c>
      <c r="H8">
        <v>100.234375</v>
      </c>
      <c r="I8">
        <v>100.265625</v>
      </c>
      <c r="J8">
        <v>0.16800000000000001</v>
      </c>
      <c r="K8">
        <v>0.16800000000000001</v>
      </c>
      <c r="L8">
        <v>1.62</v>
      </c>
      <c r="M8">
        <v>1.712</v>
      </c>
      <c r="N8">
        <v>1.528</v>
      </c>
      <c r="O8">
        <v>100.265625</v>
      </c>
      <c r="P8">
        <v>101.30163043</v>
      </c>
      <c r="Q8">
        <v>2.1</v>
      </c>
      <c r="R8">
        <f t="shared" ca="1" si="2"/>
        <v>60</v>
      </c>
      <c r="S8">
        <f t="shared" ca="1" si="3"/>
        <v>120</v>
      </c>
      <c r="T8">
        <f ca="1">I8+U8</f>
        <v>101.30442994505495</v>
      </c>
      <c r="U8">
        <f ca="1">0.5*(S8+1)/(R8+S8+2)*F8</f>
        <v>1.038804945054945</v>
      </c>
    </row>
    <row r="9" spans="1:23">
      <c r="A9" s="1" t="s">
        <v>19</v>
      </c>
      <c r="B9" t="s">
        <v>20</v>
      </c>
      <c r="C9" s="7">
        <f t="shared" si="0"/>
        <v>39709</v>
      </c>
      <c r="D9" s="7">
        <f t="shared" si="1"/>
        <v>0</v>
      </c>
      <c r="E9" s="7"/>
      <c r="F9">
        <v>0</v>
      </c>
      <c r="G9" t="s">
        <v>2</v>
      </c>
      <c r="H9">
        <v>1.4179736199999999</v>
      </c>
      <c r="I9">
        <v>1.4079736199999999</v>
      </c>
      <c r="J9">
        <v>0.17799999999999999</v>
      </c>
      <c r="K9">
        <v>0.17799999999999999</v>
      </c>
      <c r="L9">
        <v>1.4359999999999999</v>
      </c>
      <c r="M9">
        <v>1.4410000000000001</v>
      </c>
      <c r="N9">
        <v>1.431</v>
      </c>
      <c r="O9">
        <v>1.4079736199999999</v>
      </c>
      <c r="P9">
        <v>1.4079736199999999</v>
      </c>
      <c r="Q9">
        <v>2.1</v>
      </c>
      <c r="R9">
        <f t="shared" ca="1" si="2"/>
        <v>63</v>
      </c>
      <c r="S9">
        <f t="shared" ca="1" si="3"/>
        <v>117</v>
      </c>
      <c r="U9">
        <f>IF(F9&gt;0,S9/(R9+S9)*F9,0)</f>
        <v>0</v>
      </c>
    </row>
    <row r="10" spans="1:23">
      <c r="A10" s="1" t="s">
        <v>21</v>
      </c>
      <c r="B10" t="s">
        <v>22</v>
      </c>
      <c r="C10" s="7">
        <f t="shared" si="0"/>
        <v>39716</v>
      </c>
      <c r="D10" s="7">
        <f t="shared" si="1"/>
        <v>0</v>
      </c>
      <c r="E10" s="7"/>
      <c r="F10">
        <v>0</v>
      </c>
      <c r="G10" t="s">
        <v>2</v>
      </c>
      <c r="H10">
        <v>1.3215000100000001</v>
      </c>
      <c r="I10">
        <v>1.31150001</v>
      </c>
      <c r="J10">
        <v>0.19700000000000001</v>
      </c>
      <c r="K10">
        <v>0.19700000000000001</v>
      </c>
      <c r="L10">
        <v>1.3380000000000001</v>
      </c>
      <c r="M10">
        <v>1.343</v>
      </c>
      <c r="N10">
        <v>1.333</v>
      </c>
      <c r="O10">
        <v>1.31150001</v>
      </c>
      <c r="P10">
        <v>1.31150001</v>
      </c>
      <c r="Q10">
        <v>2.1</v>
      </c>
      <c r="R10">
        <f t="shared" ca="1" si="2"/>
        <v>70</v>
      </c>
      <c r="S10">
        <f t="shared" ca="1" si="3"/>
        <v>110</v>
      </c>
      <c r="U10">
        <f>IF(F10&gt;0,S10/(R10+S10)*F10,0)</f>
        <v>0</v>
      </c>
    </row>
    <row r="11" spans="1:23">
      <c r="A11" s="1" t="s">
        <v>65</v>
      </c>
      <c r="B11" t="s">
        <v>66</v>
      </c>
      <c r="C11" s="7">
        <f t="shared" si="0"/>
        <v>39721</v>
      </c>
      <c r="D11" s="7">
        <f t="shared" si="1"/>
        <v>0</v>
      </c>
      <c r="E11" s="7"/>
      <c r="F11">
        <v>4.625</v>
      </c>
      <c r="G11" t="s">
        <v>66</v>
      </c>
      <c r="H11">
        <v>100.609375</v>
      </c>
      <c r="I11">
        <v>100.640625</v>
      </c>
      <c r="J11">
        <v>0.21</v>
      </c>
      <c r="K11">
        <v>0.21</v>
      </c>
      <c r="L11">
        <v>1.6220000000000001</v>
      </c>
      <c r="M11">
        <v>1.6950000000000001</v>
      </c>
      <c r="N11">
        <v>1.5489999999999999</v>
      </c>
      <c r="O11">
        <v>100.640625</v>
      </c>
      <c r="P11">
        <v>101.98010587</v>
      </c>
      <c r="Q11">
        <v>2.1</v>
      </c>
      <c r="R11">
        <f t="shared" ca="1" si="2"/>
        <v>75</v>
      </c>
      <c r="S11">
        <f t="shared" ca="1" si="3"/>
        <v>105</v>
      </c>
      <c r="T11">
        <f ca="1">I11+U11</f>
        <v>101.98746565934066</v>
      </c>
      <c r="U11">
        <f ca="1">0.5*(S11+1)/(R11+S11+2)*F11</f>
        <v>1.3468406593406594</v>
      </c>
    </row>
    <row r="12" spans="1:23">
      <c r="A12" s="1" t="s">
        <v>23</v>
      </c>
      <c r="B12" t="s">
        <v>24</v>
      </c>
      <c r="C12" s="7">
        <f t="shared" si="0"/>
        <v>39723</v>
      </c>
      <c r="D12" s="7">
        <f t="shared" si="1"/>
        <v>0</v>
      </c>
      <c r="E12" s="7"/>
      <c r="F12">
        <v>0</v>
      </c>
      <c r="G12" t="s">
        <v>2</v>
      </c>
      <c r="H12">
        <v>1.39154544</v>
      </c>
      <c r="I12">
        <v>1.38154544</v>
      </c>
      <c r="J12">
        <v>0.216</v>
      </c>
      <c r="K12">
        <v>0.216</v>
      </c>
      <c r="L12">
        <v>1.41</v>
      </c>
      <c r="M12">
        <v>1.415</v>
      </c>
      <c r="N12">
        <v>1.405</v>
      </c>
      <c r="O12">
        <v>1.38154544</v>
      </c>
      <c r="P12">
        <v>1.38154544</v>
      </c>
      <c r="Q12">
        <v>2.1</v>
      </c>
      <c r="R12">
        <f t="shared" ca="1" si="2"/>
        <v>77</v>
      </c>
      <c r="S12">
        <f t="shared" ca="1" si="3"/>
        <v>103</v>
      </c>
      <c r="U12">
        <f>IF(F12&gt;0,S12/(R12+S12)*F12,0)</f>
        <v>0</v>
      </c>
    </row>
    <row r="13" spans="1:23">
      <c r="A13" s="1" t="s">
        <v>25</v>
      </c>
      <c r="B13" t="s">
        <v>26</v>
      </c>
      <c r="C13" s="7">
        <f t="shared" si="0"/>
        <v>39730</v>
      </c>
      <c r="D13" s="7">
        <f t="shared" si="1"/>
        <v>0</v>
      </c>
      <c r="E13" s="7"/>
      <c r="F13">
        <v>0</v>
      </c>
      <c r="G13" t="s">
        <v>2</v>
      </c>
      <c r="H13">
        <v>1.44</v>
      </c>
      <c r="I13">
        <v>1.43</v>
      </c>
      <c r="J13">
        <v>0.23599999999999999</v>
      </c>
      <c r="K13">
        <v>0.23599999999999999</v>
      </c>
      <c r="L13">
        <v>1.46</v>
      </c>
      <c r="M13">
        <v>1.4650000000000001</v>
      </c>
      <c r="N13">
        <v>1.4550000000000001</v>
      </c>
      <c r="O13">
        <v>1.43</v>
      </c>
      <c r="P13">
        <v>1.43</v>
      </c>
      <c r="Q13">
        <v>2.1</v>
      </c>
      <c r="R13">
        <f t="shared" ca="1" si="2"/>
        <v>84</v>
      </c>
      <c r="S13">
        <f t="shared" ca="1" si="3"/>
        <v>96</v>
      </c>
      <c r="U13">
        <f>IF(F13&gt;0,S13/(R13+S13)*F13,0)</f>
        <v>0</v>
      </c>
    </row>
    <row r="14" spans="1:23">
      <c r="A14" s="1" t="s">
        <v>67</v>
      </c>
      <c r="B14" t="s">
        <v>68</v>
      </c>
      <c r="C14" s="7">
        <f t="shared" si="0"/>
        <v>39736</v>
      </c>
      <c r="D14" s="7">
        <f t="shared" si="1"/>
        <v>0</v>
      </c>
      <c r="E14" s="7"/>
      <c r="F14">
        <v>3.125</v>
      </c>
      <c r="G14" t="s">
        <v>68</v>
      </c>
      <c r="H14">
        <v>100.359375</v>
      </c>
      <c r="I14">
        <v>100.390625</v>
      </c>
      <c r="J14">
        <v>0.251</v>
      </c>
      <c r="K14">
        <v>0.251</v>
      </c>
      <c r="L14">
        <v>1.615</v>
      </c>
      <c r="M14">
        <v>1.6759999999999999</v>
      </c>
      <c r="N14">
        <v>1.5529999999999999</v>
      </c>
      <c r="O14">
        <v>100.390625</v>
      </c>
      <c r="P14">
        <v>101.16760587</v>
      </c>
      <c r="Q14">
        <v>2.1</v>
      </c>
      <c r="R14">
        <f t="shared" ca="1" si="2"/>
        <v>90</v>
      </c>
      <c r="S14">
        <f t="shared" ca="1" si="3"/>
        <v>90</v>
      </c>
      <c r="T14">
        <f ca="1">I14+U14</f>
        <v>101.171875</v>
      </c>
      <c r="U14">
        <f ca="1">0.5*(S14+1)/(R14+S14+2)*F14</f>
        <v>0.78125</v>
      </c>
    </row>
    <row r="15" spans="1:23">
      <c r="A15" s="1" t="s">
        <v>27</v>
      </c>
      <c r="B15" t="s">
        <v>28</v>
      </c>
      <c r="C15" s="7">
        <f t="shared" si="0"/>
        <v>39737</v>
      </c>
      <c r="D15" s="7">
        <f t="shared" si="1"/>
        <v>0</v>
      </c>
      <c r="E15" s="7"/>
      <c r="F15">
        <v>0</v>
      </c>
      <c r="G15" t="s">
        <v>2</v>
      </c>
      <c r="H15">
        <v>1.48</v>
      </c>
      <c r="I15">
        <v>1.47</v>
      </c>
      <c r="J15">
        <v>0.255</v>
      </c>
      <c r="K15">
        <v>0.255</v>
      </c>
      <c r="L15">
        <v>1.5009999999999999</v>
      </c>
      <c r="M15">
        <v>1.506</v>
      </c>
      <c r="N15">
        <v>1.496</v>
      </c>
      <c r="O15">
        <v>1.47</v>
      </c>
      <c r="P15">
        <v>1.47</v>
      </c>
      <c r="Q15">
        <v>2.1</v>
      </c>
      <c r="R15">
        <f t="shared" ca="1" si="2"/>
        <v>91</v>
      </c>
      <c r="S15">
        <f t="shared" ca="1" si="3"/>
        <v>89</v>
      </c>
      <c r="U15">
        <f>IF(F15&gt;0,S15/(R15+S15)*F15,0)</f>
        <v>0</v>
      </c>
    </row>
    <row r="16" spans="1:23">
      <c r="A16" s="1" t="s">
        <v>29</v>
      </c>
      <c r="B16" t="s">
        <v>30</v>
      </c>
      <c r="C16" s="7">
        <f t="shared" si="0"/>
        <v>39744</v>
      </c>
      <c r="D16" s="7">
        <f t="shared" si="1"/>
        <v>0</v>
      </c>
      <c r="E16" s="7"/>
      <c r="F16">
        <v>0</v>
      </c>
      <c r="G16" t="s">
        <v>2</v>
      </c>
      <c r="H16">
        <v>1.5278499699999999</v>
      </c>
      <c r="I16">
        <v>1.5178499700000001</v>
      </c>
      <c r="J16">
        <v>0.27400000000000002</v>
      </c>
      <c r="K16">
        <v>0.27400000000000002</v>
      </c>
      <c r="L16">
        <v>1.5509999999999999</v>
      </c>
      <c r="M16">
        <v>1.556</v>
      </c>
      <c r="N16">
        <v>1.5449999999999999</v>
      </c>
      <c r="O16">
        <v>1.5178499700000001</v>
      </c>
      <c r="P16">
        <v>1.5178499700000001</v>
      </c>
      <c r="Q16">
        <v>2.1</v>
      </c>
      <c r="R16">
        <f t="shared" ca="1" si="2"/>
        <v>98</v>
      </c>
      <c r="S16">
        <f t="shared" ca="1" si="3"/>
        <v>82</v>
      </c>
      <c r="U16">
        <f>IF(F16&gt;0,S16/(R16+S16)*F16,0)</f>
        <v>0</v>
      </c>
    </row>
    <row r="17" spans="1:23">
      <c r="A17" s="1" t="s">
        <v>31</v>
      </c>
      <c r="B17" t="s">
        <v>32</v>
      </c>
      <c r="C17" s="7">
        <f t="shared" si="0"/>
        <v>39751</v>
      </c>
      <c r="D17" s="7">
        <f t="shared" si="1"/>
        <v>0</v>
      </c>
      <c r="E17" s="7"/>
      <c r="F17">
        <v>0</v>
      </c>
      <c r="G17" t="s">
        <v>2</v>
      </c>
      <c r="H17">
        <v>1.5220999799999999</v>
      </c>
      <c r="I17">
        <v>1.5120999799999999</v>
      </c>
      <c r="J17">
        <v>0.29299999999999998</v>
      </c>
      <c r="K17">
        <v>0.29299999999999998</v>
      </c>
      <c r="L17">
        <v>1.5449999999999999</v>
      </c>
      <c r="M17">
        <v>1.55</v>
      </c>
      <c r="N17">
        <v>1.54</v>
      </c>
      <c r="O17">
        <v>1.5120999799999999</v>
      </c>
      <c r="P17">
        <v>1.5120999799999999</v>
      </c>
      <c r="Q17">
        <v>2.1</v>
      </c>
      <c r="R17">
        <f t="shared" ca="1" si="2"/>
        <v>105</v>
      </c>
      <c r="S17">
        <f t="shared" ca="1" si="3"/>
        <v>75</v>
      </c>
      <c r="U17">
        <f>IF(F17&gt;0,S17/(R17+S17)*F17,0)</f>
        <v>0</v>
      </c>
    </row>
    <row r="18" spans="1:23">
      <c r="A18" s="1" t="s">
        <v>69</v>
      </c>
      <c r="B18" t="s">
        <v>70</v>
      </c>
      <c r="C18" s="7">
        <f t="shared" si="0"/>
        <v>39752</v>
      </c>
      <c r="D18" s="7">
        <f t="shared" si="1"/>
        <v>0</v>
      </c>
      <c r="E18" s="7"/>
      <c r="F18">
        <v>4.875</v>
      </c>
      <c r="G18" t="s">
        <v>70</v>
      </c>
      <c r="H18">
        <v>100.875</v>
      </c>
      <c r="I18">
        <v>100.90625</v>
      </c>
      <c r="J18">
        <v>0.29299999999999998</v>
      </c>
      <c r="K18">
        <v>0.29299999999999998</v>
      </c>
      <c r="L18">
        <v>1.806</v>
      </c>
      <c r="M18">
        <v>1.859</v>
      </c>
      <c r="N18">
        <v>1.7529999999999999</v>
      </c>
      <c r="O18">
        <v>100.90625</v>
      </c>
      <c r="P18">
        <v>101.91304348</v>
      </c>
      <c r="Q18">
        <v>2.1</v>
      </c>
      <c r="R18">
        <f t="shared" ca="1" si="2"/>
        <v>105</v>
      </c>
      <c r="S18">
        <f t="shared" ca="1" si="3"/>
        <v>75</v>
      </c>
      <c r="U18">
        <f ca="1">0.5*(S18+1)/(R18+S18+2)*F18</f>
        <v>1.0178571428571428</v>
      </c>
    </row>
    <row r="19" spans="1:23">
      <c r="A19" s="1" t="s">
        <v>33</v>
      </c>
      <c r="B19" t="s">
        <v>34</v>
      </c>
      <c r="C19" s="7">
        <f t="shared" si="0"/>
        <v>39758</v>
      </c>
      <c r="D19" s="7">
        <f t="shared" si="1"/>
        <v>0</v>
      </c>
      <c r="E19" s="7"/>
      <c r="F19">
        <v>0</v>
      </c>
      <c r="G19" t="s">
        <v>2</v>
      </c>
      <c r="H19">
        <v>1.63030001</v>
      </c>
      <c r="I19">
        <v>1.62030001</v>
      </c>
      <c r="J19">
        <v>0.312</v>
      </c>
      <c r="K19">
        <v>0.312</v>
      </c>
      <c r="L19">
        <v>1.6559999999999999</v>
      </c>
      <c r="M19">
        <v>1.6619999999999999</v>
      </c>
      <c r="N19">
        <v>1.651</v>
      </c>
      <c r="O19">
        <v>1.62030001</v>
      </c>
      <c r="P19">
        <v>1.62030001</v>
      </c>
      <c r="Q19">
        <v>2.1</v>
      </c>
      <c r="R19">
        <f t="shared" ca="1" si="2"/>
        <v>111</v>
      </c>
      <c r="S19">
        <f t="shared" ca="1" si="3"/>
        <v>69</v>
      </c>
      <c r="U19">
        <f>IF(F19&gt;0,S19/(R19+S19)*F19,0)</f>
        <v>0</v>
      </c>
    </row>
    <row r="20" spans="1:23">
      <c r="A20" s="1" t="s">
        <v>35</v>
      </c>
      <c r="B20" t="s">
        <v>36</v>
      </c>
      <c r="C20" s="7">
        <f t="shared" si="0"/>
        <v>39765</v>
      </c>
      <c r="D20" s="7">
        <f t="shared" si="1"/>
        <v>0</v>
      </c>
      <c r="E20" s="7"/>
      <c r="F20">
        <v>0</v>
      </c>
      <c r="G20" t="s">
        <v>2</v>
      </c>
      <c r="H20">
        <v>1.70833952</v>
      </c>
      <c r="I20">
        <v>1.69833952</v>
      </c>
      <c r="J20">
        <v>0.33200000000000002</v>
      </c>
      <c r="K20">
        <v>0.33200000000000002</v>
      </c>
      <c r="L20">
        <v>1.7370000000000001</v>
      </c>
      <c r="M20">
        <v>1.742</v>
      </c>
      <c r="N20">
        <v>1.732</v>
      </c>
      <c r="O20">
        <v>1.69833952</v>
      </c>
      <c r="P20">
        <v>1.69833952</v>
      </c>
      <c r="Q20">
        <v>2.1</v>
      </c>
      <c r="R20">
        <f t="shared" ca="1" si="2"/>
        <v>118</v>
      </c>
      <c r="S20">
        <f t="shared" ca="1" si="3"/>
        <v>62</v>
      </c>
      <c r="U20">
        <f>IF(F20&gt;0,S20/(R20+S20)*F20,0)</f>
        <v>0</v>
      </c>
    </row>
    <row r="21" spans="1:23">
      <c r="A21" s="1" t="s">
        <v>71</v>
      </c>
      <c r="B21" t="s">
        <v>72</v>
      </c>
      <c r="C21" s="7">
        <f t="shared" si="0"/>
        <v>39767</v>
      </c>
      <c r="D21" s="7">
        <f t="shared" si="1"/>
        <v>0</v>
      </c>
      <c r="E21" s="7"/>
      <c r="F21">
        <v>3.375</v>
      </c>
      <c r="G21" t="s">
        <v>72</v>
      </c>
      <c r="H21">
        <v>100.46875</v>
      </c>
      <c r="I21">
        <v>100.5</v>
      </c>
      <c r="J21">
        <v>0.33400000000000002</v>
      </c>
      <c r="K21">
        <v>0.33400000000000002</v>
      </c>
      <c r="L21">
        <v>1.9059999999999999</v>
      </c>
      <c r="M21">
        <v>1.952</v>
      </c>
      <c r="N21">
        <v>1.859</v>
      </c>
      <c r="O21">
        <v>100.5</v>
      </c>
      <c r="P21">
        <v>101.05944293</v>
      </c>
      <c r="Q21">
        <v>2.1</v>
      </c>
      <c r="R21">
        <f t="shared" ca="1" si="2"/>
        <v>120</v>
      </c>
      <c r="S21">
        <f t="shared" ca="1" si="3"/>
        <v>60</v>
      </c>
      <c r="U21">
        <f ca="1">0.5*(S21+1)/(R21+S21+2)*F21</f>
        <v>0.56559065934065933</v>
      </c>
    </row>
    <row r="22" spans="1:23">
      <c r="A22" s="1" t="s">
        <v>73</v>
      </c>
      <c r="B22" t="s">
        <v>72</v>
      </c>
      <c r="C22" s="7">
        <f t="shared" si="0"/>
        <v>39767</v>
      </c>
      <c r="D22" s="7">
        <f t="shared" si="1"/>
        <v>0</v>
      </c>
      <c r="E22" s="7"/>
      <c r="F22">
        <v>4.375</v>
      </c>
      <c r="G22" t="s">
        <v>72</v>
      </c>
      <c r="H22">
        <v>100.796875</v>
      </c>
      <c r="I22">
        <v>100.828125</v>
      </c>
      <c r="J22">
        <v>0.33400000000000002</v>
      </c>
      <c r="K22">
        <v>0.33400000000000002</v>
      </c>
      <c r="L22">
        <v>1.915</v>
      </c>
      <c r="M22">
        <v>1.9610000000000001</v>
      </c>
      <c r="N22">
        <v>1.8680000000000001</v>
      </c>
      <c r="O22">
        <v>100.828125</v>
      </c>
      <c r="P22">
        <v>101.5533288</v>
      </c>
      <c r="Q22">
        <v>2.1</v>
      </c>
      <c r="R22">
        <f t="shared" ca="1" si="2"/>
        <v>120</v>
      </c>
      <c r="S22">
        <f t="shared" ca="1" si="3"/>
        <v>60</v>
      </c>
      <c r="U22">
        <f ca="1">0.5*(S22+1)/(R22+S22+2)*F22</f>
        <v>0.73317307692307687</v>
      </c>
    </row>
    <row r="23" spans="1:23">
      <c r="A23" s="1" t="s">
        <v>74</v>
      </c>
      <c r="B23" t="s">
        <v>72</v>
      </c>
      <c r="C23" s="7">
        <f t="shared" si="0"/>
        <v>39767</v>
      </c>
      <c r="D23" s="7">
        <f t="shared" si="1"/>
        <v>0</v>
      </c>
      <c r="E23" s="7"/>
      <c r="F23">
        <v>4.75</v>
      </c>
      <c r="G23" t="s">
        <v>72</v>
      </c>
      <c r="H23">
        <v>100.921875</v>
      </c>
      <c r="I23">
        <v>100.953125</v>
      </c>
      <c r="J23">
        <v>0.33400000000000002</v>
      </c>
      <c r="K23">
        <v>0.33400000000000002</v>
      </c>
      <c r="L23">
        <v>1.9119999999999999</v>
      </c>
      <c r="M23">
        <v>1.958</v>
      </c>
      <c r="N23">
        <v>1.8660000000000001</v>
      </c>
      <c r="O23">
        <v>100.953125</v>
      </c>
      <c r="P23">
        <v>101.74048913</v>
      </c>
      <c r="Q23">
        <v>2.1</v>
      </c>
      <c r="R23">
        <f t="shared" ca="1" si="2"/>
        <v>120</v>
      </c>
      <c r="S23">
        <f t="shared" ca="1" si="3"/>
        <v>60</v>
      </c>
      <c r="U23">
        <f ca="1">0.5*(S23+1)/(R23+S23+2)*F23</f>
        <v>0.79601648351648346</v>
      </c>
    </row>
    <row r="24" spans="1:23">
      <c r="A24" s="1" t="s">
        <v>37</v>
      </c>
      <c r="B24" t="s">
        <v>38</v>
      </c>
      <c r="C24" s="7">
        <f t="shared" si="0"/>
        <v>39772</v>
      </c>
      <c r="D24" s="7">
        <f t="shared" si="1"/>
        <v>0</v>
      </c>
      <c r="E24" s="7"/>
      <c r="F24">
        <v>0</v>
      </c>
      <c r="G24" t="s">
        <v>2</v>
      </c>
      <c r="H24">
        <v>1.7517999900000001</v>
      </c>
      <c r="I24">
        <v>1.7417999900000001</v>
      </c>
      <c r="J24">
        <v>0.35099999999999998</v>
      </c>
      <c r="K24">
        <v>0.35099999999999998</v>
      </c>
      <c r="L24">
        <v>1.782</v>
      </c>
      <c r="M24">
        <v>1.7869999999999999</v>
      </c>
      <c r="N24">
        <v>1.7769999999999999</v>
      </c>
      <c r="O24">
        <v>1.7417999900000001</v>
      </c>
      <c r="P24">
        <v>1.7417999900000001</v>
      </c>
      <c r="Q24">
        <v>2.1</v>
      </c>
      <c r="R24">
        <f t="shared" ca="1" si="2"/>
        <v>125</v>
      </c>
      <c r="S24">
        <f t="shared" ca="1" si="3"/>
        <v>55</v>
      </c>
      <c r="U24">
        <f t="shared" ref="U24:U55" si="4">IF(F24&gt;0,S24/(R24+S24)*F24,0)</f>
        <v>0</v>
      </c>
    </row>
    <row r="25" spans="1:23">
      <c r="A25" s="1" t="s">
        <v>39</v>
      </c>
      <c r="B25" t="s">
        <v>40</v>
      </c>
      <c r="C25" s="7">
        <f t="shared" si="0"/>
        <v>39780</v>
      </c>
      <c r="D25" s="7">
        <f t="shared" si="1"/>
        <v>0</v>
      </c>
      <c r="E25" s="7"/>
      <c r="F25">
        <v>0</v>
      </c>
      <c r="G25" t="s">
        <v>2</v>
      </c>
      <c r="H25">
        <v>1.78822726</v>
      </c>
      <c r="I25">
        <v>1.77822726</v>
      </c>
      <c r="J25">
        <v>0.373</v>
      </c>
      <c r="K25">
        <v>0.373</v>
      </c>
      <c r="L25">
        <v>1.82</v>
      </c>
      <c r="M25">
        <v>1.825</v>
      </c>
      <c r="N25">
        <v>1.8149999999999999</v>
      </c>
      <c r="O25">
        <v>1.77822726</v>
      </c>
      <c r="P25">
        <v>1.77822726</v>
      </c>
      <c r="Q25">
        <v>2.1</v>
      </c>
      <c r="R25">
        <f t="shared" ca="1" si="2"/>
        <v>133</v>
      </c>
      <c r="S25">
        <f t="shared" ca="1" si="3"/>
        <v>47</v>
      </c>
      <c r="U25">
        <f t="shared" si="4"/>
        <v>0</v>
      </c>
    </row>
    <row r="26" spans="1:23">
      <c r="A26" s="1" t="s">
        <v>75</v>
      </c>
      <c r="B26" t="s">
        <v>76</v>
      </c>
      <c r="C26" s="7">
        <f t="shared" si="0"/>
        <v>39782</v>
      </c>
      <c r="D26" s="7">
        <f t="shared" si="1"/>
        <v>0</v>
      </c>
      <c r="E26" s="7"/>
      <c r="F26">
        <v>4.625</v>
      </c>
      <c r="G26" t="s">
        <v>76</v>
      </c>
      <c r="H26">
        <v>101.0625</v>
      </c>
      <c r="I26">
        <v>101.09375</v>
      </c>
      <c r="J26">
        <v>0.377</v>
      </c>
      <c r="K26">
        <v>0.377</v>
      </c>
      <c r="L26">
        <v>1.7370000000000001</v>
      </c>
      <c r="M26">
        <v>1.778</v>
      </c>
      <c r="N26">
        <v>1.696</v>
      </c>
      <c r="O26">
        <v>101.09375</v>
      </c>
      <c r="P26">
        <v>101.66239754</v>
      </c>
      <c r="Q26">
        <v>2.1</v>
      </c>
      <c r="R26">
        <f t="shared" ca="1" si="2"/>
        <v>135</v>
      </c>
      <c r="S26">
        <f t="shared" ca="1" si="3"/>
        <v>45</v>
      </c>
      <c r="U26">
        <f t="shared" ca="1" si="4"/>
        <v>1.15625</v>
      </c>
    </row>
    <row r="27" spans="1:23">
      <c r="A27" s="1" t="s">
        <v>41</v>
      </c>
      <c r="B27" t="s">
        <v>42</v>
      </c>
      <c r="C27" s="7">
        <f t="shared" si="0"/>
        <v>39786</v>
      </c>
      <c r="D27" s="7">
        <f t="shared" si="1"/>
        <v>0</v>
      </c>
      <c r="E27" s="7"/>
      <c r="F27">
        <v>0</v>
      </c>
      <c r="G27" t="s">
        <v>2</v>
      </c>
      <c r="H27">
        <v>1.8380000299999999</v>
      </c>
      <c r="I27">
        <v>1.8280000300000001</v>
      </c>
      <c r="J27">
        <v>0.38900000000000001</v>
      </c>
      <c r="K27">
        <v>0.38900000000000001</v>
      </c>
      <c r="L27">
        <v>1.8720000000000001</v>
      </c>
      <c r="M27">
        <v>1.877</v>
      </c>
      <c r="N27">
        <v>1.867</v>
      </c>
      <c r="O27">
        <v>1.8280000300000001</v>
      </c>
      <c r="P27">
        <v>1.8280000300000001</v>
      </c>
      <c r="Q27">
        <v>2.1</v>
      </c>
      <c r="R27">
        <f t="shared" ca="1" si="2"/>
        <v>139</v>
      </c>
      <c r="S27">
        <f t="shared" ca="1" si="3"/>
        <v>41</v>
      </c>
      <c r="U27">
        <f t="shared" si="4"/>
        <v>0</v>
      </c>
    </row>
    <row r="28" spans="1:23">
      <c r="A28" s="1" t="s">
        <v>43</v>
      </c>
      <c r="B28" t="s">
        <v>44</v>
      </c>
      <c r="C28" s="7">
        <f t="shared" si="0"/>
        <v>39793</v>
      </c>
      <c r="D28" s="7">
        <f t="shared" si="1"/>
        <v>0</v>
      </c>
      <c r="E28" s="7"/>
      <c r="F28">
        <v>0</v>
      </c>
      <c r="G28" t="s">
        <v>2</v>
      </c>
      <c r="H28">
        <v>1.85</v>
      </c>
      <c r="I28">
        <v>1.84</v>
      </c>
      <c r="J28">
        <v>0.40799999999999997</v>
      </c>
      <c r="K28">
        <v>0.40799999999999997</v>
      </c>
      <c r="L28">
        <v>1.885</v>
      </c>
      <c r="M28">
        <v>1.89</v>
      </c>
      <c r="N28">
        <v>1.88</v>
      </c>
      <c r="O28">
        <v>1.84</v>
      </c>
      <c r="P28">
        <v>1.84</v>
      </c>
      <c r="Q28">
        <v>2.1</v>
      </c>
      <c r="R28">
        <f t="shared" ca="1" si="2"/>
        <v>146</v>
      </c>
      <c r="S28">
        <f t="shared" ca="1" si="3"/>
        <v>34</v>
      </c>
      <c r="U28">
        <f t="shared" si="4"/>
        <v>0</v>
      </c>
    </row>
    <row r="29" spans="1:23">
      <c r="A29" s="2" t="s">
        <v>77</v>
      </c>
      <c r="B29" s="3" t="s">
        <v>78</v>
      </c>
      <c r="C29" s="7">
        <f t="shared" si="0"/>
        <v>39797</v>
      </c>
      <c r="D29" s="7">
        <f t="shared" si="1"/>
        <v>0</v>
      </c>
      <c r="E29" s="7"/>
      <c r="F29" s="3">
        <v>3.375</v>
      </c>
      <c r="G29" s="3" t="s">
        <v>78</v>
      </c>
      <c r="H29" s="3">
        <v>100.609375</v>
      </c>
      <c r="I29" s="3">
        <v>100.640625</v>
      </c>
      <c r="J29" s="3">
        <v>0.41799999999999998</v>
      </c>
      <c r="K29" s="3">
        <v>0.41799999999999998</v>
      </c>
      <c r="L29" s="3">
        <v>1.863</v>
      </c>
      <c r="M29" s="3">
        <v>1.9</v>
      </c>
      <c r="N29" s="3">
        <v>1.8260000000000001</v>
      </c>
      <c r="O29" s="3">
        <v>100.640625</v>
      </c>
      <c r="P29" s="3">
        <v>100.91726434</v>
      </c>
      <c r="Q29" s="3">
        <v>2.1</v>
      </c>
      <c r="R29" s="3">
        <f t="shared" ca="1" si="2"/>
        <v>150</v>
      </c>
      <c r="S29" s="3">
        <f t="shared" ca="1" si="3"/>
        <v>30</v>
      </c>
      <c r="T29" s="3"/>
      <c r="U29" s="3">
        <f t="shared" ca="1" si="4"/>
        <v>0.5625</v>
      </c>
      <c r="V29" s="3"/>
      <c r="W29" s="3"/>
    </row>
    <row r="30" spans="1:23">
      <c r="A30" s="1" t="s">
        <v>45</v>
      </c>
      <c r="B30" t="s">
        <v>46</v>
      </c>
      <c r="C30" s="7">
        <f t="shared" si="0"/>
        <v>39800</v>
      </c>
      <c r="D30" s="7">
        <f t="shared" si="1"/>
        <v>0</v>
      </c>
      <c r="E30" s="7"/>
      <c r="F30">
        <v>0</v>
      </c>
      <c r="G30" t="s">
        <v>2</v>
      </c>
      <c r="H30">
        <v>1.8628181699999999</v>
      </c>
      <c r="I30">
        <v>1.8528181699999999</v>
      </c>
      <c r="J30">
        <v>0.42699999999999999</v>
      </c>
      <c r="K30">
        <v>0.42699999999999999</v>
      </c>
      <c r="L30">
        <v>1.899</v>
      </c>
      <c r="M30">
        <v>1.9039999999999999</v>
      </c>
      <c r="N30">
        <v>1.8939999999999999</v>
      </c>
      <c r="O30">
        <v>1.8528181699999999</v>
      </c>
      <c r="P30">
        <v>1.8528181699999999</v>
      </c>
      <c r="Q30">
        <v>2.1</v>
      </c>
      <c r="R30">
        <f t="shared" ca="1" si="2"/>
        <v>153</v>
      </c>
      <c r="S30">
        <f t="shared" ca="1" si="3"/>
        <v>27</v>
      </c>
      <c r="U30">
        <f t="shared" si="4"/>
        <v>0</v>
      </c>
    </row>
    <row r="31" spans="1:23">
      <c r="A31" s="1" t="s">
        <v>47</v>
      </c>
      <c r="B31" t="s">
        <v>48</v>
      </c>
      <c r="C31" s="7">
        <f t="shared" si="0"/>
        <v>39808</v>
      </c>
      <c r="D31" s="7">
        <f t="shared" si="1"/>
        <v>0</v>
      </c>
      <c r="E31" s="7"/>
      <c r="F31">
        <v>0</v>
      </c>
      <c r="G31" t="s">
        <v>2</v>
      </c>
      <c r="H31">
        <v>1.8729583400000001</v>
      </c>
      <c r="I31">
        <v>1.86295834</v>
      </c>
      <c r="J31">
        <v>0.44900000000000001</v>
      </c>
      <c r="K31">
        <v>0.44900000000000001</v>
      </c>
      <c r="L31">
        <v>1.91</v>
      </c>
      <c r="M31">
        <v>1.915</v>
      </c>
      <c r="N31">
        <v>1.905</v>
      </c>
      <c r="O31">
        <v>1.86295834</v>
      </c>
      <c r="P31">
        <v>1.86295834</v>
      </c>
      <c r="Q31">
        <v>2.1</v>
      </c>
      <c r="R31">
        <f t="shared" ca="1" si="2"/>
        <v>161</v>
      </c>
      <c r="S31">
        <f t="shared" ca="1" si="3"/>
        <v>19</v>
      </c>
      <c r="U31">
        <f t="shared" si="4"/>
        <v>0</v>
      </c>
    </row>
    <row r="32" spans="1:23" s="5" customFormat="1">
      <c r="A32" s="1" t="s">
        <v>79</v>
      </c>
      <c r="B32" t="s">
        <v>80</v>
      </c>
      <c r="C32" s="7">
        <f t="shared" si="0"/>
        <v>39813</v>
      </c>
      <c r="D32" s="7">
        <f t="shared" si="1"/>
        <v>0</v>
      </c>
      <c r="E32" s="7"/>
      <c r="F32">
        <v>4.75</v>
      </c>
      <c r="G32" t="s">
        <v>80</v>
      </c>
      <c r="H32">
        <v>101.28125</v>
      </c>
      <c r="I32">
        <v>101.3125</v>
      </c>
      <c r="J32">
        <v>0.45900000000000002</v>
      </c>
      <c r="K32">
        <v>0.45900000000000002</v>
      </c>
      <c r="L32">
        <v>1.8979999999999999</v>
      </c>
      <c r="M32">
        <v>1.9319999999999999</v>
      </c>
      <c r="N32">
        <v>1.8640000000000001</v>
      </c>
      <c r="O32">
        <v>101.3125</v>
      </c>
      <c r="P32">
        <v>101.50611413</v>
      </c>
      <c r="Q32">
        <v>2.1</v>
      </c>
      <c r="R32">
        <f t="shared" ca="1" si="2"/>
        <v>165</v>
      </c>
      <c r="S32">
        <f t="shared" ca="1" si="3"/>
        <v>15</v>
      </c>
      <c r="T32"/>
      <c r="U32">
        <f t="shared" ca="1" si="4"/>
        <v>0.39583333333333331</v>
      </c>
      <c r="V32"/>
      <c r="W32"/>
    </row>
    <row r="33" spans="1:23">
      <c r="A33" s="1" t="s">
        <v>49</v>
      </c>
      <c r="B33" t="s">
        <v>50</v>
      </c>
      <c r="C33" s="7">
        <f t="shared" si="0"/>
        <v>39815</v>
      </c>
      <c r="D33" s="7">
        <f t="shared" si="1"/>
        <v>0</v>
      </c>
      <c r="E33" s="7"/>
      <c r="F33">
        <v>0</v>
      </c>
      <c r="G33" t="s">
        <v>2</v>
      </c>
      <c r="H33">
        <v>1.8643636400000001</v>
      </c>
      <c r="I33">
        <v>1.8543636400000001</v>
      </c>
      <c r="J33">
        <v>0.46800000000000003</v>
      </c>
      <c r="K33">
        <v>0.46800000000000003</v>
      </c>
      <c r="L33">
        <v>1.9019999999999999</v>
      </c>
      <c r="M33">
        <v>1.907</v>
      </c>
      <c r="N33">
        <v>1.897</v>
      </c>
      <c r="O33">
        <v>1.8543636400000001</v>
      </c>
      <c r="P33">
        <v>1.8543636400000001</v>
      </c>
      <c r="Q33">
        <v>2.1</v>
      </c>
      <c r="R33">
        <f t="shared" ca="1" si="2"/>
        <v>167</v>
      </c>
      <c r="S33">
        <f t="shared" ca="1" si="3"/>
        <v>13</v>
      </c>
      <c r="U33">
        <f t="shared" si="4"/>
        <v>0</v>
      </c>
    </row>
    <row r="34" spans="1:23">
      <c r="A34" s="1" t="s">
        <v>51</v>
      </c>
      <c r="B34" t="s">
        <v>52</v>
      </c>
      <c r="C34" s="7">
        <f t="shared" ref="C34:C65" si="5">DATEVALUE(B34)</f>
        <v>39821</v>
      </c>
      <c r="D34" s="7">
        <f t="shared" ref="D34:D65" si="6">IF(MONTH(B34)=2,1,0)+IF(MONTH(B34)=8,1,0)</f>
        <v>0</v>
      </c>
      <c r="E34" s="7"/>
      <c r="F34">
        <v>0</v>
      </c>
      <c r="G34" t="s">
        <v>2</v>
      </c>
      <c r="H34">
        <v>1.87549999</v>
      </c>
      <c r="I34">
        <v>1.86549999</v>
      </c>
      <c r="J34">
        <v>0.48499999999999999</v>
      </c>
      <c r="K34">
        <v>0.48499999999999999</v>
      </c>
      <c r="L34">
        <v>1.9139999999999999</v>
      </c>
      <c r="M34">
        <v>1.919</v>
      </c>
      <c r="N34">
        <v>1.909</v>
      </c>
      <c r="O34">
        <v>1.86549999</v>
      </c>
      <c r="P34">
        <v>1.86549999</v>
      </c>
      <c r="Q34">
        <v>2.1</v>
      </c>
      <c r="R34">
        <f t="shared" ref="R34:R65" ca="1" si="7">COUPDAYSNC($R$3,B34,IF(F34&gt;0,2,1))</f>
        <v>173</v>
      </c>
      <c r="S34">
        <f t="shared" ref="S34:S65" ca="1" si="8">COUPDAYBS($R$3,B34,IF(F59&gt;0,2,1))</f>
        <v>7</v>
      </c>
      <c r="U34">
        <f t="shared" si="4"/>
        <v>0</v>
      </c>
    </row>
    <row r="35" spans="1:23">
      <c r="A35" s="1" t="s">
        <v>81</v>
      </c>
      <c r="B35" t="s">
        <v>82</v>
      </c>
      <c r="C35" s="7">
        <f t="shared" si="5"/>
        <v>39828</v>
      </c>
      <c r="D35" s="7">
        <f t="shared" si="6"/>
        <v>0</v>
      </c>
      <c r="E35" s="7"/>
      <c r="F35">
        <v>3.25</v>
      </c>
      <c r="G35" t="s">
        <v>82</v>
      </c>
      <c r="H35">
        <v>100.671875</v>
      </c>
      <c r="I35">
        <v>100.703125</v>
      </c>
      <c r="J35">
        <v>0.5</v>
      </c>
      <c r="K35">
        <v>0.5</v>
      </c>
      <c r="L35">
        <v>1.8620000000000001</v>
      </c>
      <c r="M35">
        <v>1.8939999999999999</v>
      </c>
      <c r="N35">
        <v>1.831</v>
      </c>
      <c r="O35">
        <v>100.703125</v>
      </c>
      <c r="P35">
        <v>100.703125</v>
      </c>
      <c r="Q35">
        <v>2.1</v>
      </c>
      <c r="R35">
        <f t="shared" ca="1" si="7"/>
        <v>180</v>
      </c>
      <c r="S35">
        <f t="shared" ca="1" si="8"/>
        <v>0</v>
      </c>
      <c r="U35">
        <f t="shared" ca="1" si="4"/>
        <v>0</v>
      </c>
    </row>
    <row r="36" spans="1:23">
      <c r="A36" s="1" t="s">
        <v>83</v>
      </c>
      <c r="B36" t="s">
        <v>84</v>
      </c>
      <c r="C36" s="7">
        <f t="shared" si="5"/>
        <v>39844</v>
      </c>
      <c r="D36" s="7">
        <f t="shared" si="6"/>
        <v>0</v>
      </c>
      <c r="E36" s="7"/>
      <c r="F36">
        <v>4.875</v>
      </c>
      <c r="G36" t="s">
        <v>6</v>
      </c>
      <c r="H36">
        <v>101.578125</v>
      </c>
      <c r="I36">
        <v>101.609375</v>
      </c>
      <c r="J36">
        <v>0.53200000000000003</v>
      </c>
      <c r="K36">
        <v>0.53200000000000003</v>
      </c>
      <c r="L36">
        <v>1.9139999999999999</v>
      </c>
      <c r="M36">
        <v>1.9430000000000001</v>
      </c>
      <c r="N36">
        <v>1.8859999999999999</v>
      </c>
      <c r="O36">
        <v>101.609375</v>
      </c>
      <c r="P36">
        <v>103.83258929</v>
      </c>
      <c r="Q36">
        <v>2.1</v>
      </c>
      <c r="R36">
        <f t="shared" ca="1" si="7"/>
        <v>15</v>
      </c>
      <c r="S36">
        <f t="shared" ca="1" si="8"/>
        <v>165</v>
      </c>
      <c r="U36">
        <f t="shared" ca="1" si="4"/>
        <v>4.46875</v>
      </c>
    </row>
    <row r="37" spans="1:23">
      <c r="A37" s="1" t="s">
        <v>90</v>
      </c>
      <c r="B37" t="s">
        <v>91</v>
      </c>
      <c r="C37" s="7">
        <f t="shared" si="5"/>
        <v>39887</v>
      </c>
      <c r="D37" s="7">
        <f t="shared" si="6"/>
        <v>0</v>
      </c>
      <c r="E37" s="7"/>
      <c r="F37">
        <v>2.625</v>
      </c>
      <c r="G37" t="s">
        <v>64</v>
      </c>
      <c r="H37">
        <v>100.34375</v>
      </c>
      <c r="I37">
        <v>100.375</v>
      </c>
      <c r="J37">
        <v>0.66200000000000003</v>
      </c>
      <c r="K37">
        <v>0.66200000000000003</v>
      </c>
      <c r="L37">
        <v>2.0790000000000002</v>
      </c>
      <c r="M37">
        <v>2.1019999999999999</v>
      </c>
      <c r="N37">
        <v>2.0550000000000002</v>
      </c>
      <c r="O37">
        <v>100.375</v>
      </c>
      <c r="P37">
        <v>101.24524457</v>
      </c>
      <c r="Q37">
        <v>2.1</v>
      </c>
      <c r="R37">
        <f t="shared" ca="1" si="7"/>
        <v>60</v>
      </c>
      <c r="S37">
        <f t="shared" ca="1" si="8"/>
        <v>120</v>
      </c>
      <c r="U37">
        <f t="shared" ca="1" si="4"/>
        <v>1.75</v>
      </c>
    </row>
    <row r="38" spans="1:23">
      <c r="A38" s="1" t="s">
        <v>92</v>
      </c>
      <c r="B38" t="s">
        <v>93</v>
      </c>
      <c r="C38" s="7">
        <f t="shared" si="5"/>
        <v>39903</v>
      </c>
      <c r="D38" s="7">
        <f t="shared" si="6"/>
        <v>0</v>
      </c>
      <c r="E38" s="7"/>
      <c r="F38">
        <v>4.5</v>
      </c>
      <c r="G38" t="s">
        <v>66</v>
      </c>
      <c r="H38">
        <v>101.625</v>
      </c>
      <c r="I38">
        <v>101.65625</v>
      </c>
      <c r="J38">
        <v>0.7</v>
      </c>
      <c r="K38">
        <v>0.7</v>
      </c>
      <c r="L38">
        <v>2.1560000000000001</v>
      </c>
      <c r="M38">
        <v>2.1779999999999999</v>
      </c>
      <c r="N38">
        <v>2.1339999999999999</v>
      </c>
      <c r="O38">
        <v>101.65625</v>
      </c>
      <c r="P38">
        <v>102.95952869</v>
      </c>
      <c r="Q38">
        <v>2.1</v>
      </c>
      <c r="R38">
        <f t="shared" ca="1" si="7"/>
        <v>75</v>
      </c>
      <c r="S38">
        <f t="shared" ca="1" si="8"/>
        <v>105</v>
      </c>
      <c r="U38">
        <f t="shared" ca="1" si="4"/>
        <v>2.625</v>
      </c>
    </row>
    <row r="39" spans="1:23">
      <c r="A39" s="1" t="s">
        <v>94</v>
      </c>
      <c r="B39" t="s">
        <v>95</v>
      </c>
      <c r="C39" s="7">
        <f t="shared" si="5"/>
        <v>39918</v>
      </c>
      <c r="D39" s="7">
        <f t="shared" si="6"/>
        <v>0</v>
      </c>
      <c r="E39" s="7"/>
      <c r="F39">
        <v>3.125</v>
      </c>
      <c r="G39" t="s">
        <v>68</v>
      </c>
      <c r="H39">
        <v>100.6875</v>
      </c>
      <c r="I39">
        <v>100.71875</v>
      </c>
      <c r="J39">
        <v>0.74399999999999999</v>
      </c>
      <c r="K39">
        <v>0.74399999999999999</v>
      </c>
      <c r="L39">
        <v>2.1739999999999999</v>
      </c>
      <c r="M39">
        <v>2.1949999999999998</v>
      </c>
      <c r="N39">
        <v>2.153</v>
      </c>
      <c r="O39">
        <v>100.71875</v>
      </c>
      <c r="P39">
        <v>101.49573087</v>
      </c>
      <c r="Q39">
        <v>2.1</v>
      </c>
      <c r="R39">
        <f t="shared" ca="1" si="7"/>
        <v>90</v>
      </c>
      <c r="S39">
        <f t="shared" ca="1" si="8"/>
        <v>90</v>
      </c>
      <c r="U39">
        <f t="shared" ca="1" si="4"/>
        <v>1.5625</v>
      </c>
    </row>
    <row r="40" spans="1:23">
      <c r="A40" s="1" t="s">
        <v>96</v>
      </c>
      <c r="B40" t="s">
        <v>97</v>
      </c>
      <c r="C40" s="7">
        <f t="shared" si="5"/>
        <v>39933</v>
      </c>
      <c r="D40" s="7">
        <f t="shared" si="6"/>
        <v>0</v>
      </c>
      <c r="E40" s="7"/>
      <c r="F40">
        <v>4.5</v>
      </c>
      <c r="G40" t="s">
        <v>70</v>
      </c>
      <c r="H40">
        <v>101.8125</v>
      </c>
      <c r="I40">
        <v>101.84375</v>
      </c>
      <c r="J40">
        <v>0.78300000000000003</v>
      </c>
      <c r="K40">
        <v>0.78300000000000003</v>
      </c>
      <c r="L40">
        <v>2.16</v>
      </c>
      <c r="M40">
        <v>2.1800000000000002</v>
      </c>
      <c r="N40">
        <v>2.14</v>
      </c>
      <c r="O40">
        <v>101.84375</v>
      </c>
      <c r="P40">
        <v>102.77309783</v>
      </c>
      <c r="Q40">
        <v>2.1</v>
      </c>
      <c r="R40">
        <f t="shared" ca="1" si="7"/>
        <v>105</v>
      </c>
      <c r="S40">
        <f t="shared" ca="1" si="8"/>
        <v>75</v>
      </c>
      <c r="U40">
        <f t="shared" ca="1" si="4"/>
        <v>1.875</v>
      </c>
    </row>
    <row r="41" spans="1:23">
      <c r="A41" s="1" t="s">
        <v>98</v>
      </c>
      <c r="B41" t="s">
        <v>99</v>
      </c>
      <c r="C41" s="7">
        <f t="shared" si="5"/>
        <v>39948</v>
      </c>
      <c r="D41" s="7">
        <f t="shared" si="6"/>
        <v>0</v>
      </c>
      <c r="E41" s="7"/>
      <c r="F41">
        <v>3.875</v>
      </c>
      <c r="G41" t="s">
        <v>72</v>
      </c>
      <c r="H41">
        <v>101.359375</v>
      </c>
      <c r="I41">
        <v>101.390625</v>
      </c>
      <c r="J41">
        <v>0.82499999999999996</v>
      </c>
      <c r="K41">
        <v>0.82499999999999996</v>
      </c>
      <c r="L41">
        <v>2.2000000000000002</v>
      </c>
      <c r="M41">
        <v>2.218</v>
      </c>
      <c r="N41">
        <v>2.181</v>
      </c>
      <c r="O41">
        <v>101.390625</v>
      </c>
      <c r="P41">
        <v>102.03294837</v>
      </c>
      <c r="Q41">
        <v>2.1</v>
      </c>
      <c r="R41">
        <f t="shared" ca="1" si="7"/>
        <v>120</v>
      </c>
      <c r="S41">
        <f t="shared" ca="1" si="8"/>
        <v>60</v>
      </c>
      <c r="U41">
        <f t="shared" ca="1" si="4"/>
        <v>1.2916666666666665</v>
      </c>
    </row>
    <row r="42" spans="1:23" s="3" customFormat="1">
      <c r="A42" s="1" t="s">
        <v>100</v>
      </c>
      <c r="B42" t="s">
        <v>99</v>
      </c>
      <c r="C42" s="7">
        <f t="shared" si="5"/>
        <v>39948</v>
      </c>
      <c r="D42" s="7">
        <f t="shared" si="6"/>
        <v>0</v>
      </c>
      <c r="E42" s="7"/>
      <c r="F42">
        <v>4.875</v>
      </c>
      <c r="G42" t="s">
        <v>72</v>
      </c>
      <c r="H42">
        <v>102.15625</v>
      </c>
      <c r="I42">
        <v>102.1875</v>
      </c>
      <c r="J42">
        <v>0.82199999999999995</v>
      </c>
      <c r="K42">
        <v>0.82199999999999995</v>
      </c>
      <c r="L42">
        <v>2.2290000000000001</v>
      </c>
      <c r="M42">
        <v>2.2480000000000002</v>
      </c>
      <c r="N42">
        <v>2.2109999999999999</v>
      </c>
      <c r="O42">
        <v>102.1875</v>
      </c>
      <c r="P42">
        <v>102.99558424</v>
      </c>
      <c r="Q42">
        <v>2.1</v>
      </c>
      <c r="R42">
        <f t="shared" ca="1" si="7"/>
        <v>120</v>
      </c>
      <c r="S42">
        <f t="shared" ca="1" si="8"/>
        <v>60</v>
      </c>
      <c r="T42"/>
      <c r="U42">
        <f t="shared" ca="1" si="4"/>
        <v>1.625</v>
      </c>
      <c r="V42"/>
      <c r="W42"/>
    </row>
    <row r="43" spans="1:23">
      <c r="A43" s="1" t="s">
        <v>101</v>
      </c>
      <c r="B43" t="s">
        <v>99</v>
      </c>
      <c r="C43" s="7">
        <f t="shared" si="5"/>
        <v>39948</v>
      </c>
      <c r="D43" s="7">
        <f t="shared" si="6"/>
        <v>0</v>
      </c>
      <c r="E43" s="7"/>
      <c r="F43">
        <v>5.5</v>
      </c>
      <c r="G43" t="s">
        <v>72</v>
      </c>
      <c r="H43">
        <v>102.75</v>
      </c>
      <c r="I43">
        <v>102.78125</v>
      </c>
      <c r="J43">
        <v>0.82099999999999995</v>
      </c>
      <c r="K43">
        <v>0.82099999999999995</v>
      </c>
      <c r="L43">
        <v>2.1339999999999999</v>
      </c>
      <c r="M43">
        <v>2.1520000000000001</v>
      </c>
      <c r="N43">
        <v>2.1150000000000002</v>
      </c>
      <c r="O43">
        <v>102.78125</v>
      </c>
      <c r="P43">
        <v>103.69293478</v>
      </c>
      <c r="Q43">
        <v>2.1</v>
      </c>
      <c r="R43">
        <f t="shared" ca="1" si="7"/>
        <v>120</v>
      </c>
      <c r="S43">
        <f t="shared" ca="1" si="8"/>
        <v>60</v>
      </c>
      <c r="U43">
        <f t="shared" ca="1" si="4"/>
        <v>1.8333333333333333</v>
      </c>
    </row>
    <row r="44" spans="1:23">
      <c r="A44" s="1" t="s">
        <v>102</v>
      </c>
      <c r="B44" t="s">
        <v>103</v>
      </c>
      <c r="C44" s="7">
        <f t="shared" si="5"/>
        <v>39964</v>
      </c>
      <c r="D44" s="7">
        <f t="shared" si="6"/>
        <v>0</v>
      </c>
      <c r="E44" s="7"/>
      <c r="F44">
        <v>4.875</v>
      </c>
      <c r="G44" t="s">
        <v>76</v>
      </c>
      <c r="H44">
        <v>102.265625</v>
      </c>
      <c r="I44">
        <v>102.296875</v>
      </c>
      <c r="J44">
        <v>0.86499999999999999</v>
      </c>
      <c r="K44">
        <v>0.86499999999999999</v>
      </c>
      <c r="L44">
        <v>2.2309999999999999</v>
      </c>
      <c r="M44">
        <v>2.2490000000000001</v>
      </c>
      <c r="N44">
        <v>2.2130000000000001</v>
      </c>
      <c r="O44">
        <v>102.296875</v>
      </c>
      <c r="P44">
        <v>102.89626025</v>
      </c>
      <c r="Q44">
        <v>2.1</v>
      </c>
      <c r="R44">
        <f t="shared" ca="1" si="7"/>
        <v>135</v>
      </c>
      <c r="S44">
        <f t="shared" ca="1" si="8"/>
        <v>45</v>
      </c>
      <c r="U44">
        <f t="shared" ca="1" si="4"/>
        <v>1.21875</v>
      </c>
    </row>
    <row r="45" spans="1:23">
      <c r="A45" s="1" t="s">
        <v>53</v>
      </c>
      <c r="B45" t="s">
        <v>54</v>
      </c>
      <c r="C45" s="7">
        <f t="shared" si="5"/>
        <v>39968</v>
      </c>
      <c r="D45" s="7">
        <f t="shared" si="6"/>
        <v>0</v>
      </c>
      <c r="E45" s="7"/>
      <c r="F45">
        <v>0</v>
      </c>
      <c r="G45" t="s">
        <v>2</v>
      </c>
      <c r="H45">
        <v>2.1353454699999999</v>
      </c>
      <c r="I45">
        <v>2.1253454700000001</v>
      </c>
      <c r="J45">
        <v>0.88800000000000001</v>
      </c>
      <c r="K45">
        <v>0.88800000000000001</v>
      </c>
      <c r="L45">
        <v>2.1920000000000002</v>
      </c>
      <c r="M45">
        <v>2.1970000000000001</v>
      </c>
      <c r="N45">
        <v>2.1859999999999999</v>
      </c>
      <c r="O45">
        <v>2.1253454700000001</v>
      </c>
      <c r="P45">
        <v>2.1253454700000001</v>
      </c>
      <c r="Q45">
        <v>2.1</v>
      </c>
      <c r="R45">
        <f t="shared" ca="1" si="7"/>
        <v>319</v>
      </c>
      <c r="S45">
        <f t="shared" ca="1" si="8"/>
        <v>41</v>
      </c>
      <c r="U45">
        <f t="shared" si="4"/>
        <v>0</v>
      </c>
    </row>
    <row r="46" spans="1:23" s="5" customFormat="1">
      <c r="A46" s="2" t="s">
        <v>104</v>
      </c>
      <c r="B46" s="3" t="s">
        <v>105</v>
      </c>
      <c r="C46" s="7">
        <f t="shared" si="5"/>
        <v>39979</v>
      </c>
      <c r="D46" s="7">
        <f t="shared" si="6"/>
        <v>0</v>
      </c>
      <c r="E46" s="7"/>
      <c r="F46" s="3">
        <v>4</v>
      </c>
      <c r="G46" s="3" t="s">
        <v>78</v>
      </c>
      <c r="H46" s="3">
        <v>101.609375</v>
      </c>
      <c r="I46" s="3">
        <v>101.640625</v>
      </c>
      <c r="J46" s="3">
        <v>0.90800000000000003</v>
      </c>
      <c r="K46" s="3">
        <v>0.90800000000000003</v>
      </c>
      <c r="L46" s="3">
        <v>2.2010000000000001</v>
      </c>
      <c r="M46" s="3">
        <v>2.218</v>
      </c>
      <c r="N46" s="3">
        <v>2.1840000000000002</v>
      </c>
      <c r="O46" s="3">
        <v>101.640625</v>
      </c>
      <c r="P46" s="3">
        <v>101.96849385</v>
      </c>
      <c r="Q46" s="3">
        <v>2.1</v>
      </c>
      <c r="R46" s="3">
        <f t="shared" ca="1" si="7"/>
        <v>150</v>
      </c>
      <c r="S46" s="3">
        <f t="shared" ca="1" si="8"/>
        <v>30</v>
      </c>
      <c r="T46" s="3"/>
      <c r="U46" s="3">
        <f t="shared" ca="1" si="4"/>
        <v>0.66666666666666663</v>
      </c>
      <c r="V46" s="3"/>
      <c r="W46" s="3"/>
    </row>
    <row r="47" spans="1:23" s="5" customFormat="1">
      <c r="A47" s="1" t="s">
        <v>106</v>
      </c>
      <c r="B47" t="s">
        <v>107</v>
      </c>
      <c r="C47" s="7">
        <f t="shared" si="5"/>
        <v>39994</v>
      </c>
      <c r="D47" s="7">
        <f t="shared" si="6"/>
        <v>0</v>
      </c>
      <c r="E47" s="7"/>
      <c r="F47">
        <v>4.875</v>
      </c>
      <c r="G47" t="s">
        <v>80</v>
      </c>
      <c r="H47">
        <v>102.484375</v>
      </c>
      <c r="I47">
        <v>102.515625</v>
      </c>
      <c r="J47">
        <v>0.94699999999999995</v>
      </c>
      <c r="K47">
        <v>0.94699999999999995</v>
      </c>
      <c r="L47">
        <v>2.2250000000000001</v>
      </c>
      <c r="M47">
        <v>2.242</v>
      </c>
      <c r="N47">
        <v>2.2090000000000001</v>
      </c>
      <c r="O47">
        <v>102.515625</v>
      </c>
      <c r="P47">
        <v>102.71433424</v>
      </c>
      <c r="Q47">
        <v>2.1</v>
      </c>
      <c r="R47">
        <f t="shared" ca="1" si="7"/>
        <v>165</v>
      </c>
      <c r="S47">
        <f t="shared" ca="1" si="8"/>
        <v>15</v>
      </c>
      <c r="T47"/>
      <c r="U47">
        <f t="shared" ca="1" si="4"/>
        <v>0.40625</v>
      </c>
      <c r="V47" t="e">
        <f ca="1">NSbondPrice([1]prices!$O$2,[1]prices!B57,[1]prices!C57/100,'[1]nelson siegel ASK'!$E$4,'[1]nelson siegel ASK'!$E$5,'[1]nelson siegel ASK'!$E$6,'[1]nelson siegel ASK'!$E$7)</f>
        <v>#NAME?</v>
      </c>
      <c r="W47"/>
    </row>
    <row r="48" spans="1:23">
      <c r="A48" s="1" t="s">
        <v>55</v>
      </c>
      <c r="B48" t="s">
        <v>56</v>
      </c>
      <c r="C48" s="7">
        <f t="shared" si="5"/>
        <v>39996</v>
      </c>
      <c r="D48" s="7">
        <f t="shared" si="6"/>
        <v>0</v>
      </c>
      <c r="E48" s="7"/>
      <c r="F48">
        <v>0</v>
      </c>
      <c r="G48" t="s">
        <v>2</v>
      </c>
      <c r="H48">
        <v>2.158525</v>
      </c>
      <c r="I48">
        <v>2.1485249999999998</v>
      </c>
      <c r="J48">
        <v>0.96399999999999997</v>
      </c>
      <c r="K48">
        <v>0.96399999999999997</v>
      </c>
      <c r="L48">
        <v>2.2189999999999999</v>
      </c>
      <c r="M48">
        <v>2.2240000000000002</v>
      </c>
      <c r="N48">
        <v>2.2130000000000001</v>
      </c>
      <c r="O48">
        <v>2.1485249999999998</v>
      </c>
      <c r="P48">
        <v>2.1485249999999998</v>
      </c>
      <c r="Q48">
        <v>2.1</v>
      </c>
      <c r="R48">
        <f t="shared" ca="1" si="7"/>
        <v>347</v>
      </c>
      <c r="S48">
        <f t="shared" ca="1" si="8"/>
        <v>13</v>
      </c>
      <c r="U48">
        <f t="shared" si="4"/>
        <v>0</v>
      </c>
    </row>
    <row r="49" spans="1:23">
      <c r="A49" s="1" t="s">
        <v>108</v>
      </c>
      <c r="B49" t="s">
        <v>109</v>
      </c>
      <c r="C49" s="7">
        <f t="shared" si="5"/>
        <v>40009</v>
      </c>
      <c r="D49" s="7">
        <f t="shared" si="6"/>
        <v>0</v>
      </c>
      <c r="E49" s="7"/>
      <c r="F49">
        <v>3.625</v>
      </c>
      <c r="G49" t="s">
        <v>82</v>
      </c>
      <c r="H49">
        <v>101.328125</v>
      </c>
      <c r="I49">
        <v>101.390625</v>
      </c>
      <c r="J49">
        <v>0.99099999999999999</v>
      </c>
      <c r="K49">
        <v>0.99099999999999999</v>
      </c>
      <c r="L49">
        <v>2.2429999999999999</v>
      </c>
      <c r="M49">
        <v>2.274</v>
      </c>
      <c r="N49">
        <v>2.2109999999999999</v>
      </c>
      <c r="O49">
        <v>101.390625</v>
      </c>
      <c r="P49">
        <v>101.390625</v>
      </c>
      <c r="Q49">
        <v>2.1</v>
      </c>
      <c r="R49">
        <f t="shared" ca="1" si="7"/>
        <v>180</v>
      </c>
      <c r="S49">
        <f t="shared" ca="1" si="8"/>
        <v>0</v>
      </c>
      <c r="U49">
        <f t="shared" ca="1" si="4"/>
        <v>0</v>
      </c>
      <c r="V49" t="e">
        <f ca="1">NSbondPrice([1]prices!$O$2,[1]prices!B58,[1]prices!C58/100,'[1]nelson siegel ASK'!$E$4,'[1]nelson siegel ASK'!$E$5,'[1]nelson siegel ASK'!$E$6,'[1]nelson siegel ASK'!$E$7)</f>
        <v>#NAME?</v>
      </c>
    </row>
    <row r="50" spans="1:23">
      <c r="A50" s="1" t="s">
        <v>110</v>
      </c>
      <c r="B50" t="s">
        <v>111</v>
      </c>
      <c r="C50" s="7">
        <f t="shared" si="5"/>
        <v>40025</v>
      </c>
      <c r="D50" s="7">
        <f t="shared" si="6"/>
        <v>0</v>
      </c>
      <c r="E50" s="7"/>
      <c r="F50">
        <v>4.625</v>
      </c>
      <c r="G50" t="s">
        <v>6</v>
      </c>
      <c r="H50">
        <v>102.375</v>
      </c>
      <c r="I50">
        <v>102.4375</v>
      </c>
      <c r="J50">
        <v>1.0109999999999999</v>
      </c>
      <c r="K50">
        <v>1.0109999999999999</v>
      </c>
      <c r="L50">
        <v>2.278</v>
      </c>
      <c r="M50">
        <v>2.3079999999999998</v>
      </c>
      <c r="N50">
        <v>2.2490000000000001</v>
      </c>
      <c r="O50">
        <v>102.4375</v>
      </c>
      <c r="P50">
        <v>104.5467033</v>
      </c>
      <c r="Q50">
        <v>2.1</v>
      </c>
      <c r="R50">
        <f t="shared" ca="1" si="7"/>
        <v>15</v>
      </c>
      <c r="S50">
        <f t="shared" ca="1" si="8"/>
        <v>165</v>
      </c>
      <c r="U50">
        <f t="shared" ca="1" si="4"/>
        <v>4.239583333333333</v>
      </c>
      <c r="V50" t="e">
        <f ca="1">NSbondPrice([1]prices!$O$2,[1]prices!B59,[1]prices!C59/100,'[1]nelson siegel ASK'!$E$4,'[1]nelson siegel ASK'!$E$5,'[1]nelson siegel ASK'!$E$6,'[1]nelson siegel ASK'!$E$7)</f>
        <v>#NAME?</v>
      </c>
    </row>
    <row r="51" spans="1:23">
      <c r="A51" s="1" t="s">
        <v>118</v>
      </c>
      <c r="B51" t="s">
        <v>119</v>
      </c>
      <c r="C51" s="7">
        <f t="shared" si="5"/>
        <v>40071</v>
      </c>
      <c r="D51" s="7">
        <f t="shared" si="6"/>
        <v>0</v>
      </c>
      <c r="E51" s="7"/>
      <c r="F51">
        <v>3.375</v>
      </c>
      <c r="G51" t="s">
        <v>64</v>
      </c>
      <c r="H51">
        <v>101.296875</v>
      </c>
      <c r="I51">
        <v>101.359375</v>
      </c>
      <c r="J51">
        <v>1.1439999999999999</v>
      </c>
      <c r="K51">
        <v>1.1439999999999999</v>
      </c>
      <c r="L51">
        <v>2.2160000000000002</v>
      </c>
      <c r="M51">
        <v>2.242</v>
      </c>
      <c r="N51">
        <v>2.1890000000000001</v>
      </c>
      <c r="O51">
        <v>101.359375</v>
      </c>
      <c r="P51">
        <v>102.47826087</v>
      </c>
      <c r="Q51">
        <v>2.1</v>
      </c>
      <c r="R51">
        <f t="shared" ca="1" si="7"/>
        <v>60</v>
      </c>
      <c r="S51">
        <f t="shared" ca="1" si="8"/>
        <v>120</v>
      </c>
      <c r="U51">
        <f t="shared" ca="1" si="4"/>
        <v>2.25</v>
      </c>
      <c r="V51" t="e">
        <f ca="1">NSbondPrice([1]prices!$O$2,[1]prices!B64,[1]prices!C64/100,'[1]nelson siegel ASK'!$E$4,'[1]nelson siegel ASK'!$E$5,'[1]nelson siegel ASK'!$E$6,'[1]nelson siegel ASK'!$E$7)</f>
        <v>#NAME?</v>
      </c>
    </row>
    <row r="52" spans="1:23">
      <c r="A52" s="1" t="s">
        <v>120</v>
      </c>
      <c r="B52" t="s">
        <v>121</v>
      </c>
      <c r="C52" s="7">
        <f t="shared" si="5"/>
        <v>40086</v>
      </c>
      <c r="D52" s="7">
        <f t="shared" si="6"/>
        <v>0</v>
      </c>
      <c r="E52" s="7"/>
      <c r="F52">
        <v>4</v>
      </c>
      <c r="G52" t="s">
        <v>66</v>
      </c>
      <c r="H52">
        <v>102.03125</v>
      </c>
      <c r="I52">
        <v>102.09375</v>
      </c>
      <c r="J52">
        <v>1.1819999999999999</v>
      </c>
      <c r="K52">
        <v>1.1819999999999999</v>
      </c>
      <c r="L52">
        <v>2.2610000000000001</v>
      </c>
      <c r="M52">
        <v>2.2869999999999999</v>
      </c>
      <c r="N52">
        <v>2.2349999999999999</v>
      </c>
      <c r="O52">
        <v>102.09375</v>
      </c>
      <c r="P52">
        <v>103.25221995</v>
      </c>
      <c r="Q52">
        <v>2.1</v>
      </c>
      <c r="R52">
        <f t="shared" ca="1" si="7"/>
        <v>75</v>
      </c>
      <c r="S52">
        <f t="shared" ca="1" si="8"/>
        <v>105</v>
      </c>
      <c r="U52">
        <f t="shared" ca="1" si="4"/>
        <v>2.3333333333333335</v>
      </c>
      <c r="V52" t="e">
        <f ca="1">NSbondPrice([1]prices!$O$2,[1]prices!B65,[1]prices!C65/100,'[1]nelson siegel ASK'!$E$4,'[1]nelson siegel ASK'!$E$5,'[1]nelson siegel ASK'!$E$6,'[1]nelson siegel ASK'!$E$7)</f>
        <v>#NAME?</v>
      </c>
    </row>
    <row r="53" spans="1:23">
      <c r="A53" s="1" t="s">
        <v>122</v>
      </c>
      <c r="B53" t="s">
        <v>123</v>
      </c>
      <c r="C53" s="7">
        <f t="shared" si="5"/>
        <v>40101</v>
      </c>
      <c r="D53" s="7">
        <f t="shared" si="6"/>
        <v>0</v>
      </c>
      <c r="E53" s="7"/>
      <c r="F53">
        <v>3.375</v>
      </c>
      <c r="G53" t="s">
        <v>68</v>
      </c>
      <c r="H53">
        <v>101.359375</v>
      </c>
      <c r="I53">
        <v>101.421875</v>
      </c>
      <c r="J53">
        <v>1.2270000000000001</v>
      </c>
      <c r="K53">
        <v>1.2270000000000001</v>
      </c>
      <c r="L53">
        <v>2.2400000000000002</v>
      </c>
      <c r="M53">
        <v>2.2650000000000001</v>
      </c>
      <c r="N53">
        <v>2.2149999999999999</v>
      </c>
      <c r="O53">
        <v>101.421875</v>
      </c>
      <c r="P53">
        <v>102.26101434</v>
      </c>
      <c r="Q53">
        <v>2.1</v>
      </c>
      <c r="R53">
        <f t="shared" ca="1" si="7"/>
        <v>90</v>
      </c>
      <c r="S53">
        <f t="shared" ca="1" si="8"/>
        <v>90</v>
      </c>
      <c r="U53">
        <f t="shared" ca="1" si="4"/>
        <v>1.6875</v>
      </c>
      <c r="V53" t="e">
        <f ca="1">NSbondPrice([1]prices!$O$2,[1]prices!B66,[1]prices!C66/100,'[1]nelson siegel ASK'!$E$4,'[1]nelson siegel ASK'!$E$5,'[1]nelson siegel ASK'!$E$6,'[1]nelson siegel ASK'!$E$7)</f>
        <v>#NAME?</v>
      </c>
    </row>
    <row r="54" spans="1:23">
      <c r="A54" s="1" t="s">
        <v>124</v>
      </c>
      <c r="B54" t="s">
        <v>125</v>
      </c>
      <c r="C54" s="7">
        <f t="shared" si="5"/>
        <v>40117</v>
      </c>
      <c r="D54" s="7">
        <f t="shared" si="6"/>
        <v>0</v>
      </c>
      <c r="E54" s="7"/>
      <c r="F54">
        <v>3.625</v>
      </c>
      <c r="G54" t="s">
        <v>70</v>
      </c>
      <c r="H54">
        <v>101.6875</v>
      </c>
      <c r="I54">
        <v>101.75</v>
      </c>
      <c r="J54">
        <v>1.2669999999999999</v>
      </c>
      <c r="K54">
        <v>1.2669999999999999</v>
      </c>
      <c r="L54">
        <v>2.2669999999999999</v>
      </c>
      <c r="M54">
        <v>2.2919999999999998</v>
      </c>
      <c r="N54">
        <v>2.2429999999999999</v>
      </c>
      <c r="O54">
        <v>101.75</v>
      </c>
      <c r="P54">
        <v>102.4986413</v>
      </c>
      <c r="Q54">
        <v>2.1</v>
      </c>
      <c r="R54">
        <f t="shared" ca="1" si="7"/>
        <v>105</v>
      </c>
      <c r="S54">
        <f t="shared" ca="1" si="8"/>
        <v>75</v>
      </c>
      <c r="U54">
        <f t="shared" ca="1" si="4"/>
        <v>1.5104166666666667</v>
      </c>
      <c r="V54" t="e">
        <f ca="1">NSbondPrice([1]prices!$O$2,[1]prices!B67,[1]prices!C67/100,'[1]nelson siegel ASK'!$E$4,'[1]nelson siegel ASK'!$E$5,'[1]nelson siegel ASK'!$E$6,'[1]nelson siegel ASK'!$E$7)</f>
        <v>#NAME?</v>
      </c>
    </row>
    <row r="55" spans="1:23">
      <c r="A55" s="1" t="s">
        <v>126</v>
      </c>
      <c r="B55" t="s">
        <v>127</v>
      </c>
      <c r="C55" s="7">
        <f t="shared" si="5"/>
        <v>40132</v>
      </c>
      <c r="D55" s="7">
        <f t="shared" si="6"/>
        <v>0</v>
      </c>
      <c r="E55" s="7"/>
      <c r="F55">
        <v>3.5</v>
      </c>
      <c r="G55" t="s">
        <v>72</v>
      </c>
      <c r="H55">
        <v>101.609375</v>
      </c>
      <c r="I55">
        <v>101.671875</v>
      </c>
      <c r="J55">
        <v>1.3089999999999999</v>
      </c>
      <c r="K55">
        <v>1.3089999999999999</v>
      </c>
      <c r="L55">
        <v>2.2429999999999999</v>
      </c>
      <c r="M55">
        <v>2.2669999999999999</v>
      </c>
      <c r="N55">
        <v>2.2200000000000002</v>
      </c>
      <c r="O55">
        <v>101.671875</v>
      </c>
      <c r="P55">
        <v>102.25203804</v>
      </c>
      <c r="Q55">
        <v>2.1</v>
      </c>
      <c r="R55">
        <f t="shared" ca="1" si="7"/>
        <v>120</v>
      </c>
      <c r="S55">
        <f t="shared" ca="1" si="8"/>
        <v>60</v>
      </c>
      <c r="U55">
        <f t="shared" ca="1" si="4"/>
        <v>1.1666666666666665</v>
      </c>
      <c r="V55" t="e">
        <f ca="1">NSbondPrice([1]prices!$O$2,[1]prices!B68,[1]prices!C68/100,'[1]nelson siegel ASK'!$E$4,'[1]nelson siegel ASK'!$E$5,'[1]nelson siegel ASK'!$E$6,'[1]nelson siegel ASK'!$E$7)</f>
        <v>#NAME?</v>
      </c>
    </row>
    <row r="56" spans="1:23">
      <c r="A56" s="1" t="s">
        <v>128</v>
      </c>
      <c r="B56" t="s">
        <v>127</v>
      </c>
      <c r="C56" s="7">
        <f t="shared" si="5"/>
        <v>40132</v>
      </c>
      <c r="D56" s="7">
        <f t="shared" si="6"/>
        <v>0</v>
      </c>
      <c r="E56" s="7"/>
      <c r="F56">
        <v>4.625</v>
      </c>
      <c r="G56" t="s">
        <v>72</v>
      </c>
      <c r="H56">
        <v>103.078125</v>
      </c>
      <c r="I56">
        <v>103.140625</v>
      </c>
      <c r="J56">
        <v>1.3009999999999999</v>
      </c>
      <c r="K56">
        <v>1.3009999999999999</v>
      </c>
      <c r="L56">
        <v>2.2440000000000002</v>
      </c>
      <c r="M56">
        <v>2.2679999999999998</v>
      </c>
      <c r="N56">
        <v>2.2210000000000001</v>
      </c>
      <c r="O56">
        <v>103.140625</v>
      </c>
      <c r="P56">
        <v>103.90726902</v>
      </c>
      <c r="Q56">
        <v>2.1</v>
      </c>
      <c r="R56">
        <f t="shared" ca="1" si="7"/>
        <v>120</v>
      </c>
      <c r="S56">
        <f t="shared" ca="1" si="8"/>
        <v>60</v>
      </c>
      <c r="U56">
        <f t="shared" ref="U56:U87" ca="1" si="9">IF(F56&gt;0,S56/(R56+S56)*F56,0)</f>
        <v>1.5416666666666665</v>
      </c>
      <c r="V56" t="e">
        <f ca="1">NSbondPrice([1]prices!$O$2,[1]prices!B69,[1]prices!C69/100,'[1]nelson siegel ASK'!$E$4,'[1]nelson siegel ASK'!$E$5,'[1]nelson siegel ASK'!$E$6,'[1]nelson siegel ASK'!$E$7)</f>
        <v>#NAME?</v>
      </c>
    </row>
    <row r="57" spans="1:23" s="3" customFormat="1">
      <c r="A57" s="1" t="s">
        <v>129</v>
      </c>
      <c r="B57" t="s">
        <v>130</v>
      </c>
      <c r="C57" s="7">
        <f t="shared" si="5"/>
        <v>40147</v>
      </c>
      <c r="D57" s="7">
        <f t="shared" si="6"/>
        <v>0</v>
      </c>
      <c r="E57" s="7"/>
      <c r="F57">
        <v>3.125</v>
      </c>
      <c r="G57" t="s">
        <v>76</v>
      </c>
      <c r="H57">
        <v>101.046875</v>
      </c>
      <c r="I57">
        <v>101.109375</v>
      </c>
      <c r="J57">
        <v>1.3540000000000001</v>
      </c>
      <c r="K57">
        <v>1.3540000000000001</v>
      </c>
      <c r="L57">
        <v>2.3239999999999998</v>
      </c>
      <c r="M57">
        <v>2.347</v>
      </c>
      <c r="N57">
        <v>2.3010000000000002</v>
      </c>
      <c r="O57">
        <v>101.109375</v>
      </c>
      <c r="P57">
        <v>101.49359631</v>
      </c>
      <c r="Q57">
        <v>2.1</v>
      </c>
      <c r="R57">
        <f t="shared" ca="1" si="7"/>
        <v>135</v>
      </c>
      <c r="S57">
        <f t="shared" ca="1" si="8"/>
        <v>45</v>
      </c>
      <c r="T57"/>
      <c r="U57">
        <f t="shared" ca="1" si="9"/>
        <v>0.78125</v>
      </c>
      <c r="V57" t="e">
        <f ca="1">NSbondPrice([1]prices!$O$2,[1]prices!B70,[1]prices!C70/100,'[1]nelson siegel ASK'!$E$4,'[1]nelson siegel ASK'!$E$5,'[1]nelson siegel ASK'!$E$6,'[1]nelson siegel ASK'!$E$7)</f>
        <v>#NAME?</v>
      </c>
      <c r="W57"/>
    </row>
    <row r="58" spans="1:23">
      <c r="A58" s="2" t="s">
        <v>131</v>
      </c>
      <c r="B58" s="3" t="s">
        <v>132</v>
      </c>
      <c r="C58" s="7">
        <f t="shared" si="5"/>
        <v>40162</v>
      </c>
      <c r="D58" s="7">
        <f t="shared" si="6"/>
        <v>0</v>
      </c>
      <c r="E58" s="7"/>
      <c r="F58" s="3">
        <v>3.5</v>
      </c>
      <c r="G58" s="3" t="s">
        <v>78</v>
      </c>
      <c r="H58" s="3">
        <v>101.671875</v>
      </c>
      <c r="I58" s="3">
        <v>101.734375</v>
      </c>
      <c r="J58" s="3">
        <v>1.393</v>
      </c>
      <c r="K58" s="3">
        <v>1.393</v>
      </c>
      <c r="L58" s="3">
        <v>2.2719999999999998</v>
      </c>
      <c r="M58" s="3">
        <v>2.294</v>
      </c>
      <c r="N58" s="3">
        <v>2.2490000000000001</v>
      </c>
      <c r="O58" s="3">
        <v>101.734375</v>
      </c>
      <c r="P58" s="3">
        <v>102.02126025</v>
      </c>
      <c r="Q58" s="3">
        <v>2.1</v>
      </c>
      <c r="R58" s="3">
        <f t="shared" ca="1" si="7"/>
        <v>150</v>
      </c>
      <c r="S58" s="3">
        <f t="shared" ca="1" si="8"/>
        <v>30</v>
      </c>
      <c r="T58" s="3"/>
      <c r="U58" s="3">
        <f t="shared" ca="1" si="9"/>
        <v>0.58333333333333326</v>
      </c>
      <c r="V58" s="3" t="e">
        <f ca="1">NSbondPrice([1]prices!$O$2,[1]prices!B71,[1]prices!C71/100,'[1]nelson siegel ASK'!$E$4,'[1]nelson siegel ASK'!$E$5,'[1]nelson siegel ASK'!$E$6,'[1]nelson siegel ASK'!$E$7)</f>
        <v>#NAME?</v>
      </c>
      <c r="W58" s="3"/>
    </row>
    <row r="59" spans="1:23">
      <c r="A59" s="1" t="s">
        <v>133</v>
      </c>
      <c r="B59" t="s">
        <v>134</v>
      </c>
      <c r="C59" s="7">
        <f t="shared" si="5"/>
        <v>40178</v>
      </c>
      <c r="D59" s="7">
        <f t="shared" si="6"/>
        <v>0</v>
      </c>
      <c r="E59" s="7"/>
      <c r="F59">
        <v>3.25</v>
      </c>
      <c r="G59" t="s">
        <v>80</v>
      </c>
      <c r="H59">
        <v>101.28125</v>
      </c>
      <c r="I59">
        <v>101.34375</v>
      </c>
      <c r="J59">
        <v>1.4359999999999999</v>
      </c>
      <c r="K59">
        <v>1.4359999999999999</v>
      </c>
      <c r="L59">
        <v>2.3290000000000002</v>
      </c>
      <c r="M59">
        <v>2.351</v>
      </c>
      <c r="N59">
        <v>2.3079999999999998</v>
      </c>
      <c r="O59">
        <v>101.34375</v>
      </c>
      <c r="P59">
        <v>101.47622283</v>
      </c>
      <c r="Q59">
        <v>2.1</v>
      </c>
      <c r="R59">
        <f t="shared" ca="1" si="7"/>
        <v>165</v>
      </c>
      <c r="S59">
        <f t="shared" ca="1" si="8"/>
        <v>15</v>
      </c>
      <c r="U59">
        <f t="shared" ca="1" si="9"/>
        <v>0.27083333333333331</v>
      </c>
      <c r="V59" t="e">
        <f ca="1">NSbondPrice([1]prices!$O$2,[1]prices!B72,[1]prices!C72/100,'[1]nelson siegel ASK'!$E$4,'[1]nelson siegel ASK'!$E$5,'[1]nelson siegel ASK'!$E$6,'[1]nelson siegel ASK'!$E$7)</f>
        <v>#NAME?</v>
      </c>
    </row>
    <row r="60" spans="1:23">
      <c r="A60" s="1" t="s">
        <v>135</v>
      </c>
      <c r="B60" t="s">
        <v>136</v>
      </c>
      <c r="C60" s="7">
        <f t="shared" si="5"/>
        <v>40193</v>
      </c>
      <c r="D60" s="7">
        <f t="shared" si="6"/>
        <v>0</v>
      </c>
      <c r="E60" s="7"/>
      <c r="F60">
        <v>3.625</v>
      </c>
      <c r="G60" t="s">
        <v>82</v>
      </c>
      <c r="H60">
        <v>101.953125</v>
      </c>
      <c r="I60">
        <v>102.015625</v>
      </c>
      <c r="J60">
        <v>1.474</v>
      </c>
      <c r="K60">
        <v>1.474</v>
      </c>
      <c r="L60">
        <v>2.2719999999999998</v>
      </c>
      <c r="M60">
        <v>2.2930000000000001</v>
      </c>
      <c r="N60">
        <v>2.2509999999999999</v>
      </c>
      <c r="O60">
        <v>102.015625</v>
      </c>
      <c r="P60">
        <v>102.015625</v>
      </c>
      <c r="Q60">
        <v>2.1</v>
      </c>
      <c r="R60">
        <f t="shared" ca="1" si="7"/>
        <v>180</v>
      </c>
      <c r="S60">
        <f t="shared" ca="1" si="8"/>
        <v>0</v>
      </c>
      <c r="U60">
        <f t="shared" ca="1" si="9"/>
        <v>0</v>
      </c>
      <c r="V60" t="e">
        <f ca="1">NSbondPrice([1]prices!$O$2,[1]prices!B73,[1]prices!C73/100,'[1]nelson siegel ASK'!$E$4,'[1]nelson siegel ASK'!$E$5,'[1]nelson siegel ASK'!$E$6,'[1]nelson siegel ASK'!$E$7)</f>
        <v>#NAME?</v>
      </c>
    </row>
    <row r="61" spans="1:23" s="5" customFormat="1">
      <c r="A61" s="1" t="s">
        <v>137</v>
      </c>
      <c r="B61" t="s">
        <v>138</v>
      </c>
      <c r="C61" s="7">
        <f t="shared" si="5"/>
        <v>40209</v>
      </c>
      <c r="D61" s="7">
        <f t="shared" si="6"/>
        <v>0</v>
      </c>
      <c r="E61" s="7"/>
      <c r="F61">
        <v>2.125</v>
      </c>
      <c r="G61" t="s">
        <v>6</v>
      </c>
      <c r="H61">
        <v>99.640625</v>
      </c>
      <c r="I61">
        <v>99.703125</v>
      </c>
      <c r="J61">
        <v>1.5129999999999999</v>
      </c>
      <c r="K61">
        <v>1.5129999999999999</v>
      </c>
      <c r="L61">
        <v>2.3420000000000001</v>
      </c>
      <c r="M61">
        <v>2.363</v>
      </c>
      <c r="N61">
        <v>2.3220000000000001</v>
      </c>
      <c r="O61">
        <v>99.703125</v>
      </c>
      <c r="P61">
        <v>100.67221841</v>
      </c>
      <c r="Q61">
        <v>2.1</v>
      </c>
      <c r="R61">
        <f t="shared" ca="1" si="7"/>
        <v>15</v>
      </c>
      <c r="S61">
        <f t="shared" ca="1" si="8"/>
        <v>165</v>
      </c>
      <c r="T61"/>
      <c r="U61">
        <f t="shared" ca="1" si="9"/>
        <v>1.9479166666666665</v>
      </c>
      <c r="V61" t="e">
        <f ca="1">NSbondPrice([1]prices!$O$2,[1]prices!B74,[1]prices!C74/100,'[1]nelson siegel ASK'!$E$4,'[1]nelson siegel ASK'!$E$5,'[1]nelson siegel ASK'!$E$6,'[1]nelson siegel ASK'!$E$7)</f>
        <v>#NAME?</v>
      </c>
      <c r="W61"/>
    </row>
    <row r="62" spans="1:23">
      <c r="A62" s="1" t="s">
        <v>145</v>
      </c>
      <c r="B62" t="s">
        <v>146</v>
      </c>
      <c r="C62" s="7">
        <f t="shared" si="5"/>
        <v>40252</v>
      </c>
      <c r="D62" s="7">
        <f t="shared" si="6"/>
        <v>0</v>
      </c>
      <c r="E62" s="7"/>
      <c r="F62">
        <v>4</v>
      </c>
      <c r="G62" t="s">
        <v>64</v>
      </c>
      <c r="H62">
        <v>102.703125</v>
      </c>
      <c r="I62">
        <v>102.765625</v>
      </c>
      <c r="J62">
        <v>1.611</v>
      </c>
      <c r="K62">
        <v>1.611</v>
      </c>
      <c r="L62">
        <v>2.3180000000000001</v>
      </c>
      <c r="M62">
        <v>2.3370000000000002</v>
      </c>
      <c r="N62">
        <v>2.2989999999999999</v>
      </c>
      <c r="O62">
        <v>102.765625</v>
      </c>
      <c r="P62">
        <v>104.09171196</v>
      </c>
      <c r="Q62">
        <v>2.1</v>
      </c>
      <c r="R62">
        <f t="shared" ca="1" si="7"/>
        <v>60</v>
      </c>
      <c r="S62">
        <f t="shared" ca="1" si="8"/>
        <v>120</v>
      </c>
      <c r="U62">
        <f t="shared" ca="1" si="9"/>
        <v>2.6666666666666665</v>
      </c>
      <c r="V62" t="e">
        <f ca="1">NSbondPrice([1]prices!$O$2,[1]prices!B79,[1]prices!C79/100,'[1]nelson siegel ASK'!$E$4,'[1]nelson siegel ASK'!$E$5,'[1]nelson siegel ASK'!$E$6,'[1]nelson siegel ASK'!$E$7)</f>
        <v>#NAME?</v>
      </c>
    </row>
    <row r="63" spans="1:23">
      <c r="A63" s="1" t="s">
        <v>147</v>
      </c>
      <c r="B63" t="s">
        <v>148</v>
      </c>
      <c r="C63" s="7">
        <f t="shared" si="5"/>
        <v>40268</v>
      </c>
      <c r="D63" s="7">
        <f t="shared" si="6"/>
        <v>0</v>
      </c>
      <c r="E63" s="7"/>
      <c r="F63">
        <v>1.75</v>
      </c>
      <c r="G63" t="s">
        <v>66</v>
      </c>
      <c r="H63">
        <v>98.9375</v>
      </c>
      <c r="I63">
        <v>99</v>
      </c>
      <c r="J63">
        <v>1.6839999999999999</v>
      </c>
      <c r="K63">
        <v>1.6839999999999999</v>
      </c>
      <c r="L63">
        <v>2.3679999999999999</v>
      </c>
      <c r="M63">
        <v>2.387</v>
      </c>
      <c r="N63">
        <v>2.3490000000000002</v>
      </c>
      <c r="O63">
        <v>99</v>
      </c>
      <c r="P63">
        <v>99.506830600000001</v>
      </c>
      <c r="Q63">
        <v>2.1</v>
      </c>
      <c r="R63">
        <f t="shared" ca="1" si="7"/>
        <v>75</v>
      </c>
      <c r="S63">
        <f t="shared" ca="1" si="8"/>
        <v>105</v>
      </c>
      <c r="U63">
        <f t="shared" ca="1" si="9"/>
        <v>1.0208333333333335</v>
      </c>
      <c r="V63" t="e">
        <f ca="1">NSbondPrice([1]prices!$O$2,[1]prices!B80,[1]prices!C80/100,'[1]nelson siegel ASK'!$E$4,'[1]nelson siegel ASK'!$E$5,'[1]nelson siegel ASK'!$E$6,'[1]nelson siegel ASK'!$E$7)</f>
        <v>#NAME?</v>
      </c>
    </row>
    <row r="64" spans="1:23">
      <c r="A64" s="1" t="s">
        <v>149</v>
      </c>
      <c r="B64" t="s">
        <v>150</v>
      </c>
      <c r="C64" s="7">
        <f t="shared" si="5"/>
        <v>40283</v>
      </c>
      <c r="D64" s="7">
        <f t="shared" si="6"/>
        <v>0</v>
      </c>
      <c r="E64" s="7"/>
      <c r="F64">
        <v>4</v>
      </c>
      <c r="G64" t="s">
        <v>68</v>
      </c>
      <c r="H64">
        <v>102.75</v>
      </c>
      <c r="I64">
        <v>102.8125</v>
      </c>
      <c r="J64">
        <v>1.694</v>
      </c>
      <c r="K64">
        <v>1.694</v>
      </c>
      <c r="L64">
        <v>2.3679999999999999</v>
      </c>
      <c r="M64">
        <v>2.3860000000000001</v>
      </c>
      <c r="N64">
        <v>2.35</v>
      </c>
      <c r="O64">
        <v>102.8125</v>
      </c>
      <c r="P64">
        <v>103.80703552</v>
      </c>
      <c r="Q64">
        <v>2.1</v>
      </c>
      <c r="R64">
        <f t="shared" ca="1" si="7"/>
        <v>90</v>
      </c>
      <c r="S64">
        <f t="shared" ca="1" si="8"/>
        <v>90</v>
      </c>
      <c r="U64">
        <f t="shared" ca="1" si="9"/>
        <v>2</v>
      </c>
      <c r="V64" t="e">
        <f ca="1">NSbondPrice([1]prices!$O$2,[1]prices!B81,[1]prices!C81/100,'[1]nelson siegel ASK'!$E$4,'[1]nelson siegel ASK'!$E$5,'[1]nelson siegel ASK'!$E$6,'[1]nelson siegel ASK'!$E$7)</f>
        <v>#NAME?</v>
      </c>
    </row>
    <row r="65" spans="1:23">
      <c r="A65" s="1" t="s">
        <v>151</v>
      </c>
      <c r="B65" t="s">
        <v>152</v>
      </c>
      <c r="C65" s="7">
        <f t="shared" si="5"/>
        <v>40298</v>
      </c>
      <c r="D65" s="7">
        <f t="shared" si="6"/>
        <v>0</v>
      </c>
      <c r="E65" s="7"/>
      <c r="F65">
        <v>2.125</v>
      </c>
      <c r="G65" t="s">
        <v>70</v>
      </c>
      <c r="H65">
        <v>99.5</v>
      </c>
      <c r="I65">
        <v>99.5625</v>
      </c>
      <c r="J65">
        <v>1.762</v>
      </c>
      <c r="K65">
        <v>1.762</v>
      </c>
      <c r="L65">
        <v>2.3929999999999998</v>
      </c>
      <c r="M65">
        <v>2.411</v>
      </c>
      <c r="N65">
        <v>2.375</v>
      </c>
      <c r="O65">
        <v>99.5625</v>
      </c>
      <c r="P65">
        <v>100.0013587</v>
      </c>
      <c r="Q65">
        <v>2.1</v>
      </c>
      <c r="R65">
        <f t="shared" ca="1" si="7"/>
        <v>105</v>
      </c>
      <c r="S65">
        <f t="shared" ca="1" si="8"/>
        <v>75</v>
      </c>
      <c r="U65">
        <f t="shared" ca="1" si="9"/>
        <v>0.88541666666666674</v>
      </c>
      <c r="V65" t="e">
        <f ca="1">NSbondPrice([1]prices!$O$2,[1]prices!B82,[1]prices!C82/100,'[1]nelson siegel ASK'!$E$4,'[1]nelson siegel ASK'!$E$5,'[1]nelson siegel ASK'!$E$6,'[1]nelson siegel ASK'!$E$7)</f>
        <v>#NAME?</v>
      </c>
    </row>
    <row r="66" spans="1:23">
      <c r="A66" s="1" t="s">
        <v>153</v>
      </c>
      <c r="B66" t="s">
        <v>154</v>
      </c>
      <c r="C66" s="7">
        <f t="shared" ref="C66:C97" si="10">DATEVALUE(B66)</f>
        <v>40313</v>
      </c>
      <c r="D66" s="7">
        <f t="shared" ref="D66:D97" si="11">IF(MONTH(B66)=2,1,0)+IF(MONTH(B66)=8,1,0)</f>
        <v>0</v>
      </c>
      <c r="E66" s="7"/>
      <c r="F66">
        <v>3.875</v>
      </c>
      <c r="G66" t="s">
        <v>72</v>
      </c>
      <c r="H66">
        <v>102.625</v>
      </c>
      <c r="I66">
        <v>102.6875</v>
      </c>
      <c r="J66">
        <v>1.7789999999999999</v>
      </c>
      <c r="K66">
        <v>1.7789999999999999</v>
      </c>
      <c r="L66">
        <v>2.3849999999999998</v>
      </c>
      <c r="M66">
        <v>2.4020000000000001</v>
      </c>
      <c r="N66">
        <v>2.3679999999999999</v>
      </c>
      <c r="O66">
        <v>102.6875</v>
      </c>
      <c r="P66">
        <v>103.32982337</v>
      </c>
      <c r="Q66">
        <v>2.1</v>
      </c>
      <c r="R66">
        <f t="shared" ref="R66:R97" ca="1" si="12">COUPDAYSNC($R$3,B66,IF(F66&gt;0,2,1))</f>
        <v>120</v>
      </c>
      <c r="S66">
        <f t="shared" ref="S66:S97" ca="1" si="13">COUPDAYBS($R$3,B66,IF(F91&gt;0,2,1))</f>
        <v>60</v>
      </c>
      <c r="U66">
        <f t="shared" ca="1" si="9"/>
        <v>1.2916666666666665</v>
      </c>
      <c r="V66" t="e">
        <f ca="1">NSbondPrice([1]prices!$O$2,[1]prices!B83,[1]prices!C83/100,'[1]nelson siegel ASK'!$E$4,'[1]nelson siegel ASK'!$E$5,'[1]nelson siegel ASK'!$E$6,'[1]nelson siegel ASK'!$E$7)</f>
        <v>#NAME?</v>
      </c>
    </row>
    <row r="67" spans="1:23">
      <c r="A67" s="1" t="s">
        <v>155</v>
      </c>
      <c r="B67" t="s">
        <v>154</v>
      </c>
      <c r="C67" s="7">
        <f t="shared" si="10"/>
        <v>40313</v>
      </c>
      <c r="D67" s="7">
        <f t="shared" si="11"/>
        <v>0</v>
      </c>
      <c r="E67" s="7"/>
      <c r="F67">
        <v>4.5</v>
      </c>
      <c r="G67" t="s">
        <v>72</v>
      </c>
      <c r="H67">
        <v>103.6875</v>
      </c>
      <c r="I67">
        <v>103.75</v>
      </c>
      <c r="J67">
        <v>1.7709999999999999</v>
      </c>
      <c r="K67">
        <v>1.7709999999999999</v>
      </c>
      <c r="L67">
        <v>2.4140000000000001</v>
      </c>
      <c r="M67">
        <v>2.431</v>
      </c>
      <c r="N67">
        <v>2.3959999999999999</v>
      </c>
      <c r="O67">
        <v>103.75</v>
      </c>
      <c r="P67">
        <v>104.49592391</v>
      </c>
      <c r="Q67">
        <v>2.1</v>
      </c>
      <c r="R67">
        <f t="shared" ca="1" si="12"/>
        <v>120</v>
      </c>
      <c r="S67">
        <f t="shared" ca="1" si="13"/>
        <v>60</v>
      </c>
      <c r="U67">
        <f t="shared" ca="1" si="9"/>
        <v>1.5</v>
      </c>
      <c r="V67" t="e">
        <f ca="1">NSbondPrice([1]prices!$O$2,[1]prices!B84,[1]prices!C84/100,'[1]nelson siegel ASK'!$E$4,'[1]nelson siegel ASK'!$E$5,'[1]nelson siegel ASK'!$E$6,'[1]nelson siegel ASK'!$E$7)</f>
        <v>#NAME?</v>
      </c>
    </row>
    <row r="68" spans="1:23">
      <c r="A68" s="1" t="s">
        <v>156</v>
      </c>
      <c r="B68" t="s">
        <v>157</v>
      </c>
      <c r="C68" s="7">
        <f t="shared" si="10"/>
        <v>40329</v>
      </c>
      <c r="D68" s="7">
        <f t="shared" si="11"/>
        <v>0</v>
      </c>
      <c r="E68" s="7"/>
      <c r="F68">
        <v>2.625</v>
      </c>
      <c r="G68" t="s">
        <v>76</v>
      </c>
      <c r="H68">
        <v>100.296875</v>
      </c>
      <c r="I68">
        <v>100.359375</v>
      </c>
      <c r="J68">
        <v>1.839</v>
      </c>
      <c r="K68">
        <v>1.839</v>
      </c>
      <c r="L68">
        <v>2.444</v>
      </c>
      <c r="M68">
        <v>2.4609999999999999</v>
      </c>
      <c r="N68">
        <v>2.427</v>
      </c>
      <c r="O68">
        <v>100.359375</v>
      </c>
      <c r="P68">
        <v>100.6821209</v>
      </c>
      <c r="Q68">
        <v>2.1</v>
      </c>
      <c r="R68">
        <f t="shared" ca="1" si="12"/>
        <v>135</v>
      </c>
      <c r="S68">
        <f t="shared" ca="1" si="13"/>
        <v>45</v>
      </c>
      <c r="U68">
        <f t="shared" ca="1" si="9"/>
        <v>0.65625</v>
      </c>
      <c r="V68" t="e">
        <f ca="1">NSbondPrice([1]prices!$O$2,[1]prices!B85,[1]prices!C85/100,'[1]nelson siegel ASK'!$E$4,'[1]nelson siegel ASK'!$E$5,'[1]nelson siegel ASK'!$E$6,'[1]nelson siegel ASK'!$E$7)</f>
        <v>#NAME?</v>
      </c>
    </row>
    <row r="69" spans="1:23">
      <c r="A69" s="2" t="s">
        <v>158</v>
      </c>
      <c r="B69" s="3" t="s">
        <v>159</v>
      </c>
      <c r="C69" s="7">
        <f t="shared" si="10"/>
        <v>40344</v>
      </c>
      <c r="D69" s="7">
        <f t="shared" si="11"/>
        <v>0</v>
      </c>
      <c r="E69" s="7"/>
      <c r="F69" s="3">
        <v>3.625</v>
      </c>
      <c r="G69" s="3" t="s">
        <v>78</v>
      </c>
      <c r="H69" s="3">
        <v>102.234375</v>
      </c>
      <c r="I69" s="3">
        <v>102.296875</v>
      </c>
      <c r="J69" s="3">
        <v>1.8660000000000001</v>
      </c>
      <c r="K69" s="3">
        <v>1.8660000000000001</v>
      </c>
      <c r="L69" s="3">
        <v>2.4079999999999999</v>
      </c>
      <c r="M69" s="3">
        <v>2.4249999999999998</v>
      </c>
      <c r="N69" s="3">
        <v>2.3919999999999999</v>
      </c>
      <c r="O69" s="3">
        <v>102.296875</v>
      </c>
      <c r="P69" s="3">
        <v>102.59400615</v>
      </c>
      <c r="Q69" s="3">
        <v>2.1</v>
      </c>
      <c r="R69" s="3">
        <f t="shared" ca="1" si="12"/>
        <v>150</v>
      </c>
      <c r="S69" s="3">
        <f t="shared" ca="1" si="13"/>
        <v>30</v>
      </c>
      <c r="T69" s="3"/>
      <c r="U69" s="3">
        <f t="shared" ca="1" si="9"/>
        <v>0.60416666666666663</v>
      </c>
      <c r="V69" s="3" t="e">
        <f ca="1">NSbondPrice([1]prices!$O$2,[1]prices!B86,[1]prices!C86/100,'[1]nelson siegel ASK'!$E$4,'[1]nelson siegel ASK'!$E$5,'[1]nelson siegel ASK'!$E$6,'[1]nelson siegel ASK'!$E$7)</f>
        <v>#NAME?</v>
      </c>
      <c r="W69" s="3"/>
    </row>
    <row r="70" spans="1:23">
      <c r="A70" s="1" t="s">
        <v>160</v>
      </c>
      <c r="B70" t="s">
        <v>161</v>
      </c>
      <c r="C70" s="7">
        <f t="shared" si="10"/>
        <v>40359</v>
      </c>
      <c r="D70" s="7">
        <f t="shared" si="11"/>
        <v>0</v>
      </c>
      <c r="E70" s="7"/>
      <c r="F70">
        <v>2.875</v>
      </c>
      <c r="G70" t="s">
        <v>80</v>
      </c>
      <c r="H70">
        <v>100.78125</v>
      </c>
      <c r="I70">
        <v>100.796875</v>
      </c>
      <c r="J70">
        <v>1.917</v>
      </c>
      <c r="K70">
        <v>1.917</v>
      </c>
      <c r="L70">
        <v>2.46</v>
      </c>
      <c r="M70">
        <v>2.464</v>
      </c>
      <c r="N70">
        <v>2.456</v>
      </c>
      <c r="O70">
        <v>100.796875</v>
      </c>
      <c r="P70">
        <v>100.9140625</v>
      </c>
      <c r="Q70">
        <v>2.1</v>
      </c>
      <c r="R70">
        <f t="shared" ca="1" si="12"/>
        <v>165</v>
      </c>
      <c r="S70">
        <f t="shared" ca="1" si="13"/>
        <v>15</v>
      </c>
      <c r="U70">
        <f t="shared" ca="1" si="9"/>
        <v>0.23958333333333331</v>
      </c>
      <c r="V70" t="e">
        <f ca="1">NSbondPrice([1]prices!$O$2,[1]prices!B87,[1]prices!C87/100,'[1]nelson siegel ASK'!$E$4,'[1]nelson siegel ASK'!$E$5,'[1]nelson siegel ASK'!$E$6,'[1]nelson siegel ASK'!$E$7)</f>
        <v>#NAME?</v>
      </c>
    </row>
    <row r="71" spans="1:23">
      <c r="A71" s="1" t="s">
        <v>162</v>
      </c>
      <c r="B71" t="s">
        <v>163</v>
      </c>
      <c r="C71" s="7">
        <f t="shared" si="10"/>
        <v>40374</v>
      </c>
      <c r="D71" s="7">
        <f t="shared" si="11"/>
        <v>0</v>
      </c>
      <c r="E71" s="7"/>
      <c r="F71">
        <v>3.875</v>
      </c>
      <c r="G71" t="s">
        <v>82</v>
      </c>
      <c r="H71">
        <v>102.765625</v>
      </c>
      <c r="I71">
        <v>102.828125</v>
      </c>
      <c r="J71">
        <v>1.9450000000000001</v>
      </c>
      <c r="K71">
        <v>1.9450000000000001</v>
      </c>
      <c r="L71">
        <v>2.4340000000000002</v>
      </c>
      <c r="M71">
        <v>2.4500000000000002</v>
      </c>
      <c r="N71">
        <v>2.4180000000000001</v>
      </c>
      <c r="O71">
        <v>102.828125</v>
      </c>
      <c r="P71">
        <v>102.828125</v>
      </c>
      <c r="Q71">
        <v>2.1</v>
      </c>
      <c r="R71">
        <f t="shared" ca="1" si="12"/>
        <v>180</v>
      </c>
      <c r="S71">
        <f t="shared" ca="1" si="13"/>
        <v>0</v>
      </c>
      <c r="U71">
        <f t="shared" ca="1" si="9"/>
        <v>0</v>
      </c>
      <c r="V71" t="e">
        <f ca="1">NSbondPrice([1]prices!$O$2,[1]prices!B88,[1]prices!C88/100,'[1]nelson siegel ASK'!$E$4,'[1]nelson siegel ASK'!$E$5,'[1]nelson siegel ASK'!$E$6,'[1]nelson siegel ASK'!$E$7)</f>
        <v>#NAME?</v>
      </c>
    </row>
    <row r="72" spans="1:23" s="3" customFormat="1">
      <c r="A72" s="1" t="s">
        <v>167</v>
      </c>
      <c r="B72" t="s">
        <v>168</v>
      </c>
      <c r="C72" s="7">
        <f t="shared" si="10"/>
        <v>40436</v>
      </c>
      <c r="D72" s="7">
        <f t="shared" si="11"/>
        <v>0</v>
      </c>
      <c r="E72" s="7"/>
      <c r="F72">
        <v>3.875</v>
      </c>
      <c r="G72" t="s">
        <v>64</v>
      </c>
      <c r="H72">
        <v>102.890625</v>
      </c>
      <c r="I72">
        <v>102.953125</v>
      </c>
      <c r="J72">
        <v>2.077</v>
      </c>
      <c r="K72">
        <v>2.077</v>
      </c>
      <c r="L72">
        <v>2.4809999999999999</v>
      </c>
      <c r="M72">
        <v>2.496</v>
      </c>
      <c r="N72">
        <v>2.4670000000000001</v>
      </c>
      <c r="O72">
        <v>102.953125</v>
      </c>
      <c r="P72">
        <v>104.23777174</v>
      </c>
      <c r="Q72">
        <v>2.1</v>
      </c>
      <c r="R72">
        <f t="shared" ca="1" si="12"/>
        <v>60</v>
      </c>
      <c r="S72">
        <f t="shared" ca="1" si="13"/>
        <v>120</v>
      </c>
      <c r="T72"/>
      <c r="U72">
        <f t="shared" ca="1" si="9"/>
        <v>2.583333333333333</v>
      </c>
      <c r="V72" t="e">
        <f ca="1">NSbondPrice([1]prices!$O$2,[1]prices!B91,[1]prices!C91/100,'[1]nelson siegel ASK'!$E$4,'[1]nelson siegel ASK'!$E$5,'[1]nelson siegel ASK'!$E$6,'[1]nelson siegel ASK'!$E$7)</f>
        <v>#NAME?</v>
      </c>
      <c r="W72"/>
    </row>
    <row r="73" spans="1:23">
      <c r="A73" s="1" t="s">
        <v>169</v>
      </c>
      <c r="B73" t="s">
        <v>170</v>
      </c>
      <c r="C73" s="7">
        <f t="shared" si="10"/>
        <v>40466</v>
      </c>
      <c r="D73" s="7">
        <f t="shared" si="11"/>
        <v>0</v>
      </c>
      <c r="E73" s="7"/>
      <c r="F73">
        <v>4.25</v>
      </c>
      <c r="G73" t="s">
        <v>68</v>
      </c>
      <c r="H73">
        <v>103.78125</v>
      </c>
      <c r="I73">
        <v>103.84375</v>
      </c>
      <c r="J73">
        <v>2.1520000000000001</v>
      </c>
      <c r="K73">
        <v>2.1520000000000001</v>
      </c>
      <c r="L73">
        <v>2.496</v>
      </c>
      <c r="M73">
        <v>2.5110000000000001</v>
      </c>
      <c r="N73">
        <v>2.4820000000000002</v>
      </c>
      <c r="O73">
        <v>103.84375</v>
      </c>
      <c r="P73">
        <v>104.90044399</v>
      </c>
      <c r="Q73">
        <v>2.1</v>
      </c>
      <c r="R73">
        <f t="shared" ca="1" si="12"/>
        <v>90</v>
      </c>
      <c r="S73">
        <f t="shared" ca="1" si="13"/>
        <v>90</v>
      </c>
      <c r="U73">
        <f t="shared" ca="1" si="9"/>
        <v>2.125</v>
      </c>
      <c r="V73" t="e">
        <f ca="1">NSbondPrice([1]prices!$O$2,[1]prices!B92,[1]prices!C92/100,'[1]nelson siegel ASK'!$E$4,'[1]nelson siegel ASK'!$E$5,'[1]nelson siegel ASK'!$E$6,'[1]nelson siegel ASK'!$E$7)</f>
        <v>#NAME?</v>
      </c>
    </row>
    <row r="74" spans="1:23">
      <c r="A74" s="1" t="s">
        <v>171</v>
      </c>
      <c r="B74" t="s">
        <v>172</v>
      </c>
      <c r="C74" s="7">
        <f t="shared" si="10"/>
        <v>40497</v>
      </c>
      <c r="D74" s="7">
        <f t="shared" si="11"/>
        <v>0</v>
      </c>
      <c r="E74" s="7"/>
      <c r="F74">
        <v>4.5</v>
      </c>
      <c r="G74" t="s">
        <v>72</v>
      </c>
      <c r="H74">
        <v>104.34375</v>
      </c>
      <c r="I74">
        <v>104.40625</v>
      </c>
      <c r="J74">
        <v>2.2290000000000001</v>
      </c>
      <c r="K74">
        <v>2.2290000000000001</v>
      </c>
      <c r="L74">
        <v>2.556</v>
      </c>
      <c r="M74">
        <v>2.569</v>
      </c>
      <c r="N74">
        <v>2.5419999999999998</v>
      </c>
      <c r="O74">
        <v>104.40625</v>
      </c>
      <c r="P74">
        <v>105.15217391</v>
      </c>
      <c r="Q74">
        <v>2.1</v>
      </c>
      <c r="R74">
        <f t="shared" ca="1" si="12"/>
        <v>120</v>
      </c>
      <c r="S74">
        <f t="shared" ca="1" si="13"/>
        <v>60</v>
      </c>
      <c r="U74">
        <f t="shared" ca="1" si="9"/>
        <v>1.5</v>
      </c>
      <c r="V74" t="e">
        <f ca="1">NSbondPrice([1]prices!$O$2,[1]prices!B93,[1]prices!C93/100,'[1]nelson siegel ASK'!$E$4,'[1]nelson siegel ASK'!$E$5,'[1]nelson siegel ASK'!$E$6,'[1]nelson siegel ASK'!$E$7)</f>
        <v>#NAME?</v>
      </c>
    </row>
    <row r="75" spans="1:23">
      <c r="A75" s="1" t="s">
        <v>173</v>
      </c>
      <c r="B75" t="s">
        <v>174</v>
      </c>
      <c r="C75" s="7">
        <f t="shared" si="10"/>
        <v>40527</v>
      </c>
      <c r="D75" s="7">
        <f t="shared" si="11"/>
        <v>0</v>
      </c>
      <c r="E75" s="7"/>
      <c r="F75">
        <v>4.375</v>
      </c>
      <c r="G75" t="s">
        <v>78</v>
      </c>
      <c r="H75">
        <v>104.15625</v>
      </c>
      <c r="I75">
        <v>104.21875</v>
      </c>
      <c r="J75">
        <v>2.3159999999999998</v>
      </c>
      <c r="K75">
        <v>2.3159999999999998</v>
      </c>
      <c r="L75">
        <v>2.577</v>
      </c>
      <c r="M75">
        <v>2.59</v>
      </c>
      <c r="N75">
        <v>2.5640000000000001</v>
      </c>
      <c r="O75">
        <v>104.21875</v>
      </c>
      <c r="P75">
        <v>104.57735656</v>
      </c>
      <c r="Q75">
        <v>2.1</v>
      </c>
      <c r="R75">
        <f t="shared" ca="1" si="12"/>
        <v>150</v>
      </c>
      <c r="S75">
        <f t="shared" ca="1" si="13"/>
        <v>30</v>
      </c>
      <c r="U75">
        <f t="shared" ca="1" si="9"/>
        <v>0.72916666666666663</v>
      </c>
      <c r="V75" t="e">
        <f ca="1">NSbondPrice([1]prices!$O$2,[1]prices!B94,[1]prices!C94/100,'[1]nelson siegel ASK'!$E$4,'[1]nelson siegel ASK'!$E$5,'[1]nelson siegel ASK'!$E$6,'[1]nelson siegel ASK'!$E$7)</f>
        <v>#NAME?</v>
      </c>
    </row>
    <row r="76" spans="1:23" s="5" customFormat="1">
      <c r="A76" s="1" t="s">
        <v>175</v>
      </c>
      <c r="B76" t="s">
        <v>176</v>
      </c>
      <c r="C76" s="7">
        <f t="shared" si="10"/>
        <v>40558</v>
      </c>
      <c r="D76" s="7">
        <f t="shared" si="11"/>
        <v>0</v>
      </c>
      <c r="E76" s="7"/>
      <c r="F76">
        <v>4.25</v>
      </c>
      <c r="G76" t="s">
        <v>82</v>
      </c>
      <c r="H76">
        <v>104.0625</v>
      </c>
      <c r="I76">
        <v>104.125</v>
      </c>
      <c r="J76">
        <v>2.4</v>
      </c>
      <c r="K76">
        <v>2.4</v>
      </c>
      <c r="L76">
        <v>2.5489999999999999</v>
      </c>
      <c r="M76">
        <v>2.5619999999999998</v>
      </c>
      <c r="N76">
        <v>2.5369999999999999</v>
      </c>
      <c r="O76">
        <v>104.125</v>
      </c>
      <c r="P76">
        <v>104.125</v>
      </c>
      <c r="Q76">
        <v>2.1</v>
      </c>
      <c r="R76">
        <f t="shared" ca="1" si="12"/>
        <v>180</v>
      </c>
      <c r="S76">
        <f t="shared" ca="1" si="13"/>
        <v>0</v>
      </c>
      <c r="T76"/>
      <c r="U76">
        <f t="shared" ca="1" si="9"/>
        <v>0</v>
      </c>
      <c r="V76" t="e">
        <f ca="1">NSbondPrice([1]prices!$O$2,[1]prices!B95,[1]prices!C95/100,'[1]nelson siegel ASK'!$E$4,'[1]nelson siegel ASK'!$E$5,'[1]nelson siegel ASK'!$E$6,'[1]nelson siegel ASK'!$E$7)</f>
        <v>#NAME?</v>
      </c>
      <c r="W76"/>
    </row>
    <row r="77" spans="1:23">
      <c r="A77" s="1" t="s">
        <v>181</v>
      </c>
      <c r="B77" t="s">
        <v>182</v>
      </c>
      <c r="C77" s="7">
        <f t="shared" si="10"/>
        <v>40633</v>
      </c>
      <c r="D77" s="7">
        <f t="shared" si="11"/>
        <v>0</v>
      </c>
      <c r="E77" s="7"/>
      <c r="F77">
        <v>4.75</v>
      </c>
      <c r="G77" t="s">
        <v>66</v>
      </c>
      <c r="H77">
        <v>105.265625</v>
      </c>
      <c r="I77">
        <v>105.328125</v>
      </c>
      <c r="J77">
        <v>2.5470000000000002</v>
      </c>
      <c r="K77">
        <v>2.5470000000000002</v>
      </c>
      <c r="L77">
        <v>2.7080000000000002</v>
      </c>
      <c r="M77">
        <v>2.72</v>
      </c>
      <c r="N77">
        <v>2.6970000000000001</v>
      </c>
      <c r="O77">
        <v>105.328125</v>
      </c>
      <c r="P77">
        <v>106.70380806</v>
      </c>
      <c r="Q77">
        <v>2.1</v>
      </c>
      <c r="R77">
        <f t="shared" ca="1" si="12"/>
        <v>75</v>
      </c>
      <c r="S77">
        <f t="shared" ca="1" si="13"/>
        <v>105</v>
      </c>
      <c r="U77">
        <f t="shared" ca="1" si="9"/>
        <v>2.7708333333333335</v>
      </c>
      <c r="V77" t="e">
        <f ca="1">NSbondPrice([1]prices!$O$2,[1]prices!B98,[1]prices!C98/100,'[1]nelson siegel ASK'!$E$4,'[1]nelson siegel ASK'!$E$5,'[1]nelson siegel ASK'!$E$6,'[1]nelson siegel ASK'!$E$7)</f>
        <v>#NAME?</v>
      </c>
    </row>
    <row r="78" spans="1:23">
      <c r="A78" s="1" t="s">
        <v>183</v>
      </c>
      <c r="B78" t="s">
        <v>184</v>
      </c>
      <c r="C78" s="7">
        <f t="shared" si="10"/>
        <v>40663</v>
      </c>
      <c r="D78" s="7">
        <f t="shared" si="11"/>
        <v>0</v>
      </c>
      <c r="E78" s="7"/>
      <c r="F78">
        <v>4.875</v>
      </c>
      <c r="G78" t="s">
        <v>70</v>
      </c>
      <c r="H78">
        <v>105.71875</v>
      </c>
      <c r="I78">
        <v>105.78125</v>
      </c>
      <c r="J78">
        <v>2.6269999999999998</v>
      </c>
      <c r="K78">
        <v>2.6269999999999998</v>
      </c>
      <c r="L78">
        <v>2.722</v>
      </c>
      <c r="M78">
        <v>2.7330000000000001</v>
      </c>
      <c r="N78">
        <v>2.7109999999999999</v>
      </c>
      <c r="O78">
        <v>105.78125</v>
      </c>
      <c r="P78">
        <v>106.78804348</v>
      </c>
      <c r="Q78">
        <v>2.1</v>
      </c>
      <c r="R78">
        <f t="shared" ca="1" si="12"/>
        <v>105</v>
      </c>
      <c r="S78">
        <f t="shared" ca="1" si="13"/>
        <v>75</v>
      </c>
      <c r="U78">
        <f t="shared" ca="1" si="9"/>
        <v>2.03125</v>
      </c>
      <c r="V78" t="e">
        <f ca="1">NSbondPrice([1]prices!$O$2,[1]prices!B99,[1]prices!C99/100,'[1]nelson siegel ASK'!$E$4,'[1]nelson siegel ASK'!$E$5,'[1]nelson siegel ASK'!$E$6,'[1]nelson siegel ASK'!$E$7)</f>
        <v>#NAME?</v>
      </c>
    </row>
    <row r="79" spans="1:23">
      <c r="A79" s="1" t="s">
        <v>185</v>
      </c>
      <c r="B79" t="s">
        <v>186</v>
      </c>
      <c r="C79" s="7">
        <f t="shared" si="10"/>
        <v>40694</v>
      </c>
      <c r="D79" s="7">
        <f t="shared" si="11"/>
        <v>0</v>
      </c>
      <c r="E79" s="7"/>
      <c r="F79">
        <v>4.875</v>
      </c>
      <c r="G79" t="s">
        <v>76</v>
      </c>
      <c r="H79">
        <v>105.84375</v>
      </c>
      <c r="I79">
        <v>105.90625</v>
      </c>
      <c r="J79">
        <v>2.71</v>
      </c>
      <c r="K79">
        <v>2.71</v>
      </c>
      <c r="L79">
        <v>2.7360000000000002</v>
      </c>
      <c r="M79">
        <v>2.7469999999999999</v>
      </c>
      <c r="N79">
        <v>2.726</v>
      </c>
      <c r="O79">
        <v>105.90625</v>
      </c>
      <c r="P79">
        <v>106.50563525</v>
      </c>
      <c r="Q79">
        <v>2.1</v>
      </c>
      <c r="R79">
        <f t="shared" ca="1" si="12"/>
        <v>135</v>
      </c>
      <c r="S79">
        <f t="shared" ca="1" si="13"/>
        <v>45</v>
      </c>
      <c r="U79">
        <f t="shared" ca="1" si="9"/>
        <v>1.21875</v>
      </c>
      <c r="V79" t="e">
        <f ca="1">NSbondPrice([1]prices!$O$2,[1]prices!B100,[1]prices!C100/100,'[1]nelson siegel ASK'!$E$4,'[1]nelson siegel ASK'!$E$5,'[1]nelson siegel ASK'!$E$6,'[1]nelson siegel ASK'!$E$7)</f>
        <v>#NAME?</v>
      </c>
    </row>
    <row r="80" spans="1:23">
      <c r="A80" s="1" t="s">
        <v>187</v>
      </c>
      <c r="B80" t="s">
        <v>188</v>
      </c>
      <c r="C80" s="7">
        <f t="shared" si="10"/>
        <v>40724</v>
      </c>
      <c r="D80" s="7">
        <f t="shared" si="11"/>
        <v>0</v>
      </c>
      <c r="E80" s="7"/>
      <c r="F80">
        <v>5.125</v>
      </c>
      <c r="G80" t="s">
        <v>80</v>
      </c>
      <c r="H80">
        <v>106.625</v>
      </c>
      <c r="I80">
        <v>106.640625</v>
      </c>
      <c r="J80">
        <v>2.7850000000000001</v>
      </c>
      <c r="K80">
        <v>2.7850000000000001</v>
      </c>
      <c r="L80">
        <v>2.774</v>
      </c>
      <c r="M80">
        <v>2.7770000000000001</v>
      </c>
      <c r="N80">
        <v>2.7719999999999998</v>
      </c>
      <c r="O80">
        <v>106.640625</v>
      </c>
      <c r="P80">
        <v>106.84952446</v>
      </c>
      <c r="Q80">
        <v>2.1</v>
      </c>
      <c r="R80">
        <f t="shared" ca="1" si="12"/>
        <v>165</v>
      </c>
      <c r="S80">
        <f t="shared" ca="1" si="13"/>
        <v>15</v>
      </c>
      <c r="U80">
        <f t="shared" ca="1" si="9"/>
        <v>0.42708333333333331</v>
      </c>
      <c r="V80" t="e">
        <f ca="1">NSbondPrice([1]prices!$O$2,[1]prices!B101,[1]prices!C101/100,'[1]nelson siegel ASK'!$E$4,'[1]nelson siegel ASK'!$E$5,'[1]nelson siegel ASK'!$E$6,'[1]nelson siegel ASK'!$E$7)</f>
        <v>#NAME?</v>
      </c>
    </row>
    <row r="81" spans="1:23">
      <c r="A81" s="1" t="s">
        <v>189</v>
      </c>
      <c r="B81" t="s">
        <v>190</v>
      </c>
      <c r="C81" s="7">
        <f t="shared" si="10"/>
        <v>40755</v>
      </c>
      <c r="D81" s="7">
        <f t="shared" si="11"/>
        <v>0</v>
      </c>
      <c r="E81" s="7"/>
      <c r="F81">
        <v>4.875</v>
      </c>
      <c r="G81" t="s">
        <v>6</v>
      </c>
      <c r="H81">
        <v>106</v>
      </c>
      <c r="I81">
        <v>106.0625</v>
      </c>
      <c r="J81">
        <v>2.8130000000000002</v>
      </c>
      <c r="K81">
        <v>2.8130000000000002</v>
      </c>
      <c r="L81">
        <v>2.794</v>
      </c>
      <c r="M81">
        <v>2.8039999999999998</v>
      </c>
      <c r="N81">
        <v>2.7829999999999999</v>
      </c>
      <c r="O81">
        <v>106.0625</v>
      </c>
      <c r="P81">
        <v>108.28571429</v>
      </c>
      <c r="Q81">
        <v>2.1</v>
      </c>
      <c r="R81">
        <f t="shared" ca="1" si="12"/>
        <v>15</v>
      </c>
      <c r="S81">
        <f t="shared" ca="1" si="13"/>
        <v>165</v>
      </c>
      <c r="U81">
        <f t="shared" ca="1" si="9"/>
        <v>4.46875</v>
      </c>
      <c r="V81" t="e">
        <f ca="1">NSbondPrice([1]prices!$O$2,[1]prices!B102,[1]prices!C102/100,'[1]nelson siegel ASK'!$E$4,'[1]nelson siegel ASK'!$E$5,'[1]nelson siegel ASK'!$E$6,'[1]nelson siegel ASK'!$E$7)</f>
        <v>#NAME?</v>
      </c>
    </row>
    <row r="82" spans="1:23">
      <c r="A82" s="1" t="s">
        <v>195</v>
      </c>
      <c r="B82" t="s">
        <v>196</v>
      </c>
      <c r="C82" s="7">
        <f t="shared" si="10"/>
        <v>40816</v>
      </c>
      <c r="D82" s="7">
        <f t="shared" si="11"/>
        <v>0</v>
      </c>
      <c r="E82" s="7"/>
      <c r="F82">
        <v>4.5</v>
      </c>
      <c r="G82" t="s">
        <v>66</v>
      </c>
      <c r="H82">
        <v>105</v>
      </c>
      <c r="I82">
        <v>105.0625</v>
      </c>
      <c r="J82">
        <v>2.9950000000000001</v>
      </c>
      <c r="K82">
        <v>2.9950000000000001</v>
      </c>
      <c r="L82">
        <v>2.8479999999999999</v>
      </c>
      <c r="M82">
        <v>2.8580000000000001</v>
      </c>
      <c r="N82">
        <v>2.8380000000000001</v>
      </c>
      <c r="O82">
        <v>105.0625</v>
      </c>
      <c r="P82">
        <v>106.36577869</v>
      </c>
      <c r="Q82">
        <v>2.1</v>
      </c>
      <c r="R82">
        <f t="shared" ca="1" si="12"/>
        <v>75</v>
      </c>
      <c r="S82">
        <f t="shared" ca="1" si="13"/>
        <v>105</v>
      </c>
      <c r="U82">
        <f t="shared" ca="1" si="9"/>
        <v>2.625</v>
      </c>
      <c r="V82" t="e">
        <f ca="1">NSbondPrice([1]prices!$O$2,[1]prices!B105,[1]prices!C105/100,'[1]nelson siegel ASK'!$E$4,'[1]nelson siegel ASK'!$E$5,'[1]nelson siegel ASK'!$E$6,'[1]nelson siegel ASK'!$E$7)</f>
        <v>#NAME?</v>
      </c>
    </row>
    <row r="83" spans="1:23">
      <c r="A83" s="1" t="s">
        <v>197</v>
      </c>
      <c r="B83" t="s">
        <v>198</v>
      </c>
      <c r="C83" s="7">
        <f t="shared" si="10"/>
        <v>40847</v>
      </c>
      <c r="D83" s="7">
        <f t="shared" si="11"/>
        <v>0</v>
      </c>
      <c r="E83" s="7"/>
      <c r="F83">
        <v>4.625</v>
      </c>
      <c r="G83" t="s">
        <v>70</v>
      </c>
      <c r="H83">
        <v>105.484375</v>
      </c>
      <c r="I83">
        <v>105.546875</v>
      </c>
      <c r="J83">
        <v>3.073</v>
      </c>
      <c r="K83">
        <v>3.073</v>
      </c>
      <c r="L83">
        <v>2.8570000000000002</v>
      </c>
      <c r="M83">
        <v>2.867</v>
      </c>
      <c r="N83">
        <v>2.847</v>
      </c>
      <c r="O83">
        <v>105.546875</v>
      </c>
      <c r="P83">
        <v>106.50203804</v>
      </c>
      <c r="Q83">
        <v>2.1</v>
      </c>
      <c r="R83">
        <f t="shared" ca="1" si="12"/>
        <v>105</v>
      </c>
      <c r="S83">
        <f t="shared" ca="1" si="13"/>
        <v>75</v>
      </c>
      <c r="U83">
        <f t="shared" ca="1" si="9"/>
        <v>1.9270833333333335</v>
      </c>
      <c r="V83" t="e">
        <f ca="1">NSbondPrice([1]prices!$O$2,[1]prices!B106,[1]prices!C106/100,'[1]nelson siegel ASK'!$E$4,'[1]nelson siegel ASK'!$E$5,'[1]nelson siegel ASK'!$E$6,'[1]nelson siegel ASK'!$E$7)</f>
        <v>#NAME?</v>
      </c>
    </row>
    <row r="84" spans="1:23">
      <c r="A84" s="1" t="s">
        <v>199</v>
      </c>
      <c r="B84" t="s">
        <v>200</v>
      </c>
      <c r="C84" s="7">
        <f t="shared" si="10"/>
        <v>40877</v>
      </c>
      <c r="D84" s="7">
        <f t="shared" si="11"/>
        <v>0</v>
      </c>
      <c r="E84" s="7"/>
      <c r="F84">
        <v>4.5</v>
      </c>
      <c r="G84" t="s">
        <v>76</v>
      </c>
      <c r="H84">
        <v>105.1875</v>
      </c>
      <c r="I84">
        <v>105.25</v>
      </c>
      <c r="J84">
        <v>3.161</v>
      </c>
      <c r="K84">
        <v>3.161</v>
      </c>
      <c r="L84">
        <v>2.867</v>
      </c>
      <c r="M84">
        <v>2.8759999999999999</v>
      </c>
      <c r="N84">
        <v>2.8570000000000002</v>
      </c>
      <c r="O84">
        <v>105.25</v>
      </c>
      <c r="P84">
        <v>105.80327869</v>
      </c>
      <c r="Q84">
        <v>2.1</v>
      </c>
      <c r="R84">
        <f t="shared" ca="1" si="12"/>
        <v>135</v>
      </c>
      <c r="S84">
        <f t="shared" ca="1" si="13"/>
        <v>45</v>
      </c>
      <c r="U84">
        <f t="shared" ca="1" si="9"/>
        <v>1.125</v>
      </c>
      <c r="V84" t="e">
        <f ca="1">NSbondPrice([1]prices!$O$2,[1]prices!B107,[1]prices!C107/100,'[1]nelson siegel ASK'!$E$4,'[1]nelson siegel ASK'!$E$5,'[1]nelson siegel ASK'!$E$6,'[1]nelson siegel ASK'!$E$7)</f>
        <v>#NAME?</v>
      </c>
    </row>
    <row r="85" spans="1:23">
      <c r="A85" s="1" t="s">
        <v>201</v>
      </c>
      <c r="B85" t="s">
        <v>202</v>
      </c>
      <c r="C85" s="7">
        <f t="shared" si="10"/>
        <v>40908</v>
      </c>
      <c r="D85" s="7">
        <f t="shared" si="11"/>
        <v>0</v>
      </c>
      <c r="E85" s="7"/>
      <c r="F85">
        <v>4.625</v>
      </c>
      <c r="G85" t="s">
        <v>80</v>
      </c>
      <c r="H85">
        <v>105.703125</v>
      </c>
      <c r="I85">
        <v>105.765625</v>
      </c>
      <c r="J85">
        <v>3.238</v>
      </c>
      <c r="K85">
        <v>3.238</v>
      </c>
      <c r="L85">
        <v>2.871</v>
      </c>
      <c r="M85">
        <v>2.8809999999999998</v>
      </c>
      <c r="N85">
        <v>2.8620000000000001</v>
      </c>
      <c r="O85">
        <v>105.765625</v>
      </c>
      <c r="P85">
        <v>105.95414402</v>
      </c>
      <c r="Q85">
        <v>2.1</v>
      </c>
      <c r="R85">
        <f t="shared" ca="1" si="12"/>
        <v>165</v>
      </c>
      <c r="S85">
        <f t="shared" ca="1" si="13"/>
        <v>15</v>
      </c>
      <c r="U85">
        <f t="shared" ca="1" si="9"/>
        <v>0.38541666666666663</v>
      </c>
      <c r="V85" t="e">
        <f ca="1">NSbondPrice([1]prices!$O$2,[1]prices!B108,[1]prices!C108/100,'[1]nelson siegel ASK'!$E$4,'[1]nelson siegel ASK'!$E$5,'[1]nelson siegel ASK'!$E$6,'[1]nelson siegel ASK'!$E$7)</f>
        <v>#NAME?</v>
      </c>
    </row>
    <row r="86" spans="1:23">
      <c r="A86" s="1" t="s">
        <v>203</v>
      </c>
      <c r="B86" t="s">
        <v>204</v>
      </c>
      <c r="C86" s="7">
        <f t="shared" si="10"/>
        <v>40939</v>
      </c>
      <c r="D86" s="7">
        <f t="shared" si="11"/>
        <v>0</v>
      </c>
      <c r="E86" s="7"/>
      <c r="F86">
        <v>4.75</v>
      </c>
      <c r="G86" t="s">
        <v>6</v>
      </c>
      <c r="H86">
        <v>106.203125</v>
      </c>
      <c r="I86">
        <v>106.265625</v>
      </c>
      <c r="J86">
        <v>3.246</v>
      </c>
      <c r="K86">
        <v>3.246</v>
      </c>
      <c r="L86">
        <v>2.8860000000000001</v>
      </c>
      <c r="M86">
        <v>2.895</v>
      </c>
      <c r="N86">
        <v>2.8769999999999998</v>
      </c>
      <c r="O86">
        <v>106.265625</v>
      </c>
      <c r="P86">
        <v>108.43183379</v>
      </c>
      <c r="Q86">
        <v>2.1</v>
      </c>
      <c r="R86">
        <f t="shared" ca="1" si="12"/>
        <v>15</v>
      </c>
      <c r="S86">
        <f t="shared" ca="1" si="13"/>
        <v>165</v>
      </c>
      <c r="U86">
        <f t="shared" ca="1" si="9"/>
        <v>4.3541666666666661</v>
      </c>
      <c r="V86" t="e">
        <f ca="1">NSbondPrice([1]prices!$O$2,[1]prices!B109,[1]prices!C109/100,'[1]nelson siegel ASK'!$E$4,'[1]nelson siegel ASK'!$E$5,'[1]nelson siegel ASK'!$E$6,'[1]nelson siegel ASK'!$E$7)</f>
        <v>#NAME?</v>
      </c>
    </row>
    <row r="87" spans="1:23" s="3" customFormat="1">
      <c r="A87" s="1" t="s">
        <v>209</v>
      </c>
      <c r="B87" t="s">
        <v>210</v>
      </c>
      <c r="C87" s="7">
        <f t="shared" si="10"/>
        <v>40999</v>
      </c>
      <c r="D87" s="7">
        <f t="shared" si="11"/>
        <v>0</v>
      </c>
      <c r="E87" s="7"/>
      <c r="F87">
        <v>4.5</v>
      </c>
      <c r="G87" t="s">
        <v>66</v>
      </c>
      <c r="H87">
        <v>105.390625</v>
      </c>
      <c r="I87">
        <v>105.453125</v>
      </c>
      <c r="J87">
        <v>3.4249999999999998</v>
      </c>
      <c r="K87">
        <v>3.4249999999999998</v>
      </c>
      <c r="L87">
        <v>2.9460000000000002</v>
      </c>
      <c r="M87">
        <v>2.9540000000000002</v>
      </c>
      <c r="N87">
        <v>2.9369999999999998</v>
      </c>
      <c r="O87">
        <v>105.453125</v>
      </c>
      <c r="P87">
        <v>106.75640369</v>
      </c>
      <c r="Q87">
        <v>2.1</v>
      </c>
      <c r="R87">
        <f t="shared" ca="1" si="12"/>
        <v>75</v>
      </c>
      <c r="S87">
        <f t="shared" ca="1" si="13"/>
        <v>105</v>
      </c>
      <c r="T87"/>
      <c r="U87">
        <f t="shared" ca="1" si="9"/>
        <v>2.625</v>
      </c>
      <c r="V87" t="e">
        <f ca="1">NSbondPrice([1]prices!$O$2,[1]prices!B112,[1]prices!C112/100,'[1]nelson siegel ASK'!$E$4,'[1]nelson siegel ASK'!$E$5,'[1]nelson siegel ASK'!$E$6,'[1]nelson siegel ASK'!$E$7)</f>
        <v>#NAME?</v>
      </c>
      <c r="W87"/>
    </row>
    <row r="88" spans="1:23">
      <c r="A88" s="1" t="s">
        <v>211</v>
      </c>
      <c r="B88" t="s">
        <v>212</v>
      </c>
      <c r="C88" s="7">
        <f t="shared" si="10"/>
        <v>41029</v>
      </c>
      <c r="D88" s="7">
        <f t="shared" si="11"/>
        <v>0</v>
      </c>
      <c r="E88" s="7"/>
      <c r="F88">
        <v>4.5</v>
      </c>
      <c r="G88" t="s">
        <v>70</v>
      </c>
      <c r="H88">
        <v>105.5</v>
      </c>
      <c r="I88">
        <v>105.5625</v>
      </c>
      <c r="J88">
        <v>3.508</v>
      </c>
      <c r="K88">
        <v>3.508</v>
      </c>
      <c r="L88">
        <v>2.9470000000000001</v>
      </c>
      <c r="M88">
        <v>2.956</v>
      </c>
      <c r="N88">
        <v>2.9390000000000001</v>
      </c>
      <c r="O88">
        <v>105.5625</v>
      </c>
      <c r="P88">
        <v>106.49184783</v>
      </c>
      <c r="Q88">
        <v>2.1</v>
      </c>
      <c r="R88">
        <f t="shared" ca="1" si="12"/>
        <v>105</v>
      </c>
      <c r="S88">
        <f t="shared" ca="1" si="13"/>
        <v>75</v>
      </c>
      <c r="U88">
        <f t="shared" ref="U88:U119" ca="1" si="14">IF(F88&gt;0,S88/(R88+S88)*F88,0)</f>
        <v>1.875</v>
      </c>
      <c r="V88" t="e">
        <f ca="1">NSbondPrice([1]prices!$O$2,[1]prices!B113,[1]prices!C113/100,'[1]nelson siegel ASK'!$E$4,'[1]nelson siegel ASK'!$E$5,'[1]nelson siegel ASK'!$E$6,'[1]nelson siegel ASK'!$E$7)</f>
        <v>#NAME?</v>
      </c>
    </row>
    <row r="89" spans="1:23">
      <c r="A89" s="1" t="s">
        <v>213</v>
      </c>
      <c r="B89" t="s">
        <v>214</v>
      </c>
      <c r="C89" s="7">
        <f t="shared" si="10"/>
        <v>41060</v>
      </c>
      <c r="D89" s="7">
        <f t="shared" si="11"/>
        <v>0</v>
      </c>
      <c r="E89" s="7"/>
      <c r="F89">
        <v>4.75</v>
      </c>
      <c r="G89" t="s">
        <v>76</v>
      </c>
      <c r="H89">
        <v>106.375</v>
      </c>
      <c r="I89">
        <v>106.4375</v>
      </c>
      <c r="J89">
        <v>3.5790000000000002</v>
      </c>
      <c r="K89">
        <v>3.5790000000000002</v>
      </c>
      <c r="L89">
        <v>2.9870000000000001</v>
      </c>
      <c r="M89">
        <v>2.9950000000000001</v>
      </c>
      <c r="N89">
        <v>2.9790000000000001</v>
      </c>
      <c r="O89">
        <v>106.4375</v>
      </c>
      <c r="P89">
        <v>107.02151639</v>
      </c>
      <c r="Q89">
        <v>2.1</v>
      </c>
      <c r="R89">
        <f t="shared" ca="1" si="12"/>
        <v>135</v>
      </c>
      <c r="S89">
        <f t="shared" ca="1" si="13"/>
        <v>45</v>
      </c>
      <c r="U89">
        <f t="shared" ca="1" si="14"/>
        <v>1.1875</v>
      </c>
      <c r="V89" t="e">
        <f ca="1">NSbondPrice([1]prices!$O$2,[1]prices!B114,[1]prices!C114/100,'[1]nelson siegel ASK'!$E$4,'[1]nelson siegel ASK'!$E$5,'[1]nelson siegel ASK'!$E$6,'[1]nelson siegel ASK'!$E$7)</f>
        <v>#NAME?</v>
      </c>
    </row>
    <row r="90" spans="1:23">
      <c r="A90" s="1" t="s">
        <v>215</v>
      </c>
      <c r="B90" t="s">
        <v>216</v>
      </c>
      <c r="C90" s="7">
        <f t="shared" si="10"/>
        <v>41090</v>
      </c>
      <c r="D90" s="7">
        <f t="shared" si="11"/>
        <v>0</v>
      </c>
      <c r="E90" s="7"/>
      <c r="F90">
        <v>4.875</v>
      </c>
      <c r="G90" t="s">
        <v>80</v>
      </c>
      <c r="H90">
        <v>106.953125</v>
      </c>
      <c r="I90">
        <v>106.96875</v>
      </c>
      <c r="J90">
        <v>3.6539999999999999</v>
      </c>
      <c r="K90">
        <v>3.6539999999999999</v>
      </c>
      <c r="L90">
        <v>2.9969999999999999</v>
      </c>
      <c r="M90">
        <v>2.9990000000000001</v>
      </c>
      <c r="N90">
        <v>2.9950000000000001</v>
      </c>
      <c r="O90">
        <v>106.96875</v>
      </c>
      <c r="P90">
        <v>107.16745924</v>
      </c>
      <c r="Q90">
        <v>2.1</v>
      </c>
      <c r="R90">
        <f t="shared" ca="1" si="12"/>
        <v>165</v>
      </c>
      <c r="S90">
        <f t="shared" ca="1" si="13"/>
        <v>15</v>
      </c>
      <c r="U90">
        <f t="shared" ca="1" si="14"/>
        <v>0.40625</v>
      </c>
      <c r="V90" t="e">
        <f ca="1">NSbondPrice([1]prices!$O$2,[1]prices!B115,[1]prices!C115/100,'[1]nelson siegel ASK'!$E$4,'[1]nelson siegel ASK'!$E$5,'[1]nelson siegel ASK'!$E$6,'[1]nelson siegel ASK'!$E$7)</f>
        <v>#NAME?</v>
      </c>
    </row>
    <row r="91" spans="1:23" s="5" customFormat="1">
      <c r="A91" s="1" t="s">
        <v>217</v>
      </c>
      <c r="B91" t="s">
        <v>218</v>
      </c>
      <c r="C91" s="7">
        <f t="shared" si="10"/>
        <v>41121</v>
      </c>
      <c r="D91" s="7">
        <f t="shared" si="11"/>
        <v>0</v>
      </c>
      <c r="E91" s="7"/>
      <c r="F91">
        <v>4.625</v>
      </c>
      <c r="G91" t="s">
        <v>6</v>
      </c>
      <c r="H91">
        <v>106</v>
      </c>
      <c r="I91">
        <v>106.0625</v>
      </c>
      <c r="J91">
        <v>3.673</v>
      </c>
      <c r="K91">
        <v>3.673</v>
      </c>
      <c r="L91">
        <v>3.0289999999999999</v>
      </c>
      <c r="M91">
        <v>3.0369999999999999</v>
      </c>
      <c r="N91">
        <v>3.0209999999999999</v>
      </c>
      <c r="O91">
        <v>106.0625</v>
      </c>
      <c r="P91">
        <v>108.1717033</v>
      </c>
      <c r="Q91">
        <v>2.1</v>
      </c>
      <c r="R91">
        <f t="shared" ca="1" si="12"/>
        <v>15</v>
      </c>
      <c r="S91">
        <f t="shared" ca="1" si="13"/>
        <v>165</v>
      </c>
      <c r="T91"/>
      <c r="U91">
        <f t="shared" ca="1" si="14"/>
        <v>4.239583333333333</v>
      </c>
      <c r="V91" t="e">
        <f ca="1">NSbondPrice([1]prices!$O$2,[1]prices!B116,[1]prices!C116/100,'[1]nelson siegel ASK'!$E$4,'[1]nelson siegel ASK'!$E$5,'[1]nelson siegel ASK'!$E$6,'[1]nelson siegel ASK'!$E$7)</f>
        <v>#NAME?</v>
      </c>
      <c r="W91"/>
    </row>
    <row r="92" spans="1:23">
      <c r="A92" s="1" t="s">
        <v>223</v>
      </c>
      <c r="B92" t="s">
        <v>224</v>
      </c>
      <c r="C92" s="7">
        <f t="shared" si="10"/>
        <v>41182</v>
      </c>
      <c r="D92" s="7">
        <f t="shared" si="11"/>
        <v>0</v>
      </c>
      <c r="E92" s="7"/>
      <c r="F92">
        <v>4.25</v>
      </c>
      <c r="G92" t="s">
        <v>66</v>
      </c>
      <c r="H92">
        <v>104.71875</v>
      </c>
      <c r="I92">
        <v>104.78125</v>
      </c>
      <c r="J92">
        <v>3.8639999999999999</v>
      </c>
      <c r="K92">
        <v>3.8639999999999999</v>
      </c>
      <c r="L92">
        <v>3.0390000000000001</v>
      </c>
      <c r="M92">
        <v>3.0459999999999998</v>
      </c>
      <c r="N92">
        <v>3.0310000000000001</v>
      </c>
      <c r="O92">
        <v>104.78125</v>
      </c>
      <c r="P92">
        <v>106.01212432</v>
      </c>
      <c r="Q92">
        <v>2.1</v>
      </c>
      <c r="R92">
        <f t="shared" ca="1" si="12"/>
        <v>75</v>
      </c>
      <c r="S92">
        <f t="shared" ca="1" si="13"/>
        <v>105</v>
      </c>
      <c r="U92">
        <f t="shared" ca="1" si="14"/>
        <v>2.479166666666667</v>
      </c>
      <c r="V92" t="e">
        <f ca="1">NSbondPrice([1]prices!$O$2,[1]prices!B119,[1]prices!C119/100,'[1]nelson siegel ASK'!$E$4,'[1]nelson siegel ASK'!$E$5,'[1]nelson siegel ASK'!$E$6,'[1]nelson siegel ASK'!$E$7)</f>
        <v>#NAME?</v>
      </c>
    </row>
    <row r="93" spans="1:23">
      <c r="A93" s="1" t="s">
        <v>225</v>
      </c>
      <c r="B93" t="s">
        <v>226</v>
      </c>
      <c r="C93" s="7">
        <f t="shared" si="10"/>
        <v>41213</v>
      </c>
      <c r="D93" s="7">
        <f t="shared" si="11"/>
        <v>0</v>
      </c>
      <c r="E93" s="7"/>
      <c r="F93">
        <v>3.875</v>
      </c>
      <c r="G93" t="s">
        <v>70</v>
      </c>
      <c r="H93">
        <v>103.203125</v>
      </c>
      <c r="I93">
        <v>103.265625</v>
      </c>
      <c r="J93">
        <v>3.9729999999999999</v>
      </c>
      <c r="K93">
        <v>3.9729999999999999</v>
      </c>
      <c r="L93">
        <v>3.0640000000000001</v>
      </c>
      <c r="M93">
        <v>3.0720000000000001</v>
      </c>
      <c r="N93">
        <v>3.0569999999999999</v>
      </c>
      <c r="O93">
        <v>103.265625</v>
      </c>
      <c r="P93">
        <v>104.06589674</v>
      </c>
      <c r="Q93">
        <v>2.1</v>
      </c>
      <c r="R93">
        <f t="shared" ca="1" si="12"/>
        <v>105</v>
      </c>
      <c r="S93">
        <f t="shared" ca="1" si="13"/>
        <v>75</v>
      </c>
      <c r="U93">
        <f t="shared" ca="1" si="14"/>
        <v>1.6145833333333335</v>
      </c>
      <c r="V93" t="e">
        <f ca="1">NSbondPrice([1]prices!$O$2,[1]prices!B120,[1]prices!C120/100,'[1]nelson siegel ASK'!$E$4,'[1]nelson siegel ASK'!$E$5,'[1]nelson siegel ASK'!$E$6,'[1]nelson siegel ASK'!$E$7)</f>
        <v>#NAME?</v>
      </c>
    </row>
    <row r="94" spans="1:23">
      <c r="A94" s="1" t="s">
        <v>227</v>
      </c>
      <c r="B94" t="s">
        <v>228</v>
      </c>
      <c r="C94" s="7">
        <f t="shared" si="10"/>
        <v>41228</v>
      </c>
      <c r="D94" s="7">
        <f t="shared" si="11"/>
        <v>0</v>
      </c>
      <c r="E94" s="7"/>
      <c r="F94">
        <v>4</v>
      </c>
      <c r="G94" t="s">
        <v>72</v>
      </c>
      <c r="H94">
        <v>104.0625</v>
      </c>
      <c r="I94">
        <v>104.125</v>
      </c>
      <c r="J94">
        <v>4.0049999999999999</v>
      </c>
      <c r="K94">
        <v>4.0049999999999999</v>
      </c>
      <c r="L94">
        <v>2.9849999999999999</v>
      </c>
      <c r="M94">
        <v>2.9929999999999999</v>
      </c>
      <c r="N94">
        <v>2.9780000000000002</v>
      </c>
      <c r="O94">
        <v>104.125</v>
      </c>
      <c r="P94">
        <v>104.78804348</v>
      </c>
      <c r="Q94">
        <v>2.1</v>
      </c>
      <c r="R94">
        <f t="shared" ca="1" si="12"/>
        <v>120</v>
      </c>
      <c r="S94">
        <f t="shared" ca="1" si="13"/>
        <v>60</v>
      </c>
      <c r="U94">
        <f t="shared" ca="1" si="14"/>
        <v>1.3333333333333333</v>
      </c>
      <c r="V94" t="e">
        <f ca="1">NSbondPrice([1]prices!$O$2,[1]prices!B121,[1]prices!C121/100,'[1]nelson siegel ASK'!$E$4,'[1]nelson siegel ASK'!$E$5,'[1]nelson siegel ASK'!$E$6,'[1]nelson siegel ASK'!$E$7)</f>
        <v>#NAME?</v>
      </c>
    </row>
    <row r="95" spans="1:23">
      <c r="A95" s="1" t="s">
        <v>229</v>
      </c>
      <c r="B95" t="s">
        <v>230</v>
      </c>
      <c r="C95" s="7">
        <f t="shared" si="10"/>
        <v>41243</v>
      </c>
      <c r="D95" s="7">
        <f t="shared" si="11"/>
        <v>0</v>
      </c>
      <c r="E95" s="7"/>
      <c r="F95">
        <v>3.375</v>
      </c>
      <c r="G95" t="s">
        <v>76</v>
      </c>
      <c r="H95">
        <v>101.09375</v>
      </c>
      <c r="I95">
        <v>101.15625</v>
      </c>
      <c r="J95">
        <v>4.0919999999999996</v>
      </c>
      <c r="K95">
        <v>4.0919999999999996</v>
      </c>
      <c r="L95">
        <v>3.0979999999999999</v>
      </c>
      <c r="M95">
        <v>3.105</v>
      </c>
      <c r="N95">
        <v>3.09</v>
      </c>
      <c r="O95">
        <v>101.15625</v>
      </c>
      <c r="P95">
        <v>101.57120902</v>
      </c>
      <c r="Q95">
        <v>2.1</v>
      </c>
      <c r="R95">
        <f t="shared" ca="1" si="12"/>
        <v>135</v>
      </c>
      <c r="S95">
        <f t="shared" ca="1" si="13"/>
        <v>45</v>
      </c>
      <c r="U95">
        <f t="shared" ca="1" si="14"/>
        <v>0.84375</v>
      </c>
      <c r="V95" t="e">
        <f ca="1">NSbondPrice([1]prices!$O$2,[1]prices!B122,[1]prices!C122/100,'[1]nelson siegel ASK'!$E$4,'[1]nelson siegel ASK'!$E$5,'[1]nelson siegel ASK'!$E$6,'[1]nelson siegel ASK'!$E$7)</f>
        <v>#NAME?</v>
      </c>
    </row>
    <row r="96" spans="1:23">
      <c r="A96" s="1" t="s">
        <v>231</v>
      </c>
      <c r="B96" t="s">
        <v>232</v>
      </c>
      <c r="C96" s="7">
        <f t="shared" si="10"/>
        <v>41274</v>
      </c>
      <c r="D96" s="7">
        <f t="shared" si="11"/>
        <v>0</v>
      </c>
      <c r="E96" s="7"/>
      <c r="F96">
        <v>3.625</v>
      </c>
      <c r="G96" t="s">
        <v>80</v>
      </c>
      <c r="H96">
        <v>102.171875</v>
      </c>
      <c r="I96">
        <v>102.234375</v>
      </c>
      <c r="J96">
        <v>4.1559999999999997</v>
      </c>
      <c r="K96">
        <v>4.1559999999999997</v>
      </c>
      <c r="L96">
        <v>3.0920000000000001</v>
      </c>
      <c r="M96">
        <v>3.1</v>
      </c>
      <c r="N96">
        <v>3.085</v>
      </c>
      <c r="O96">
        <v>102.234375</v>
      </c>
      <c r="P96">
        <v>102.38213315</v>
      </c>
      <c r="Q96">
        <v>2.1</v>
      </c>
      <c r="R96">
        <f t="shared" ca="1" si="12"/>
        <v>165</v>
      </c>
      <c r="S96">
        <f t="shared" ca="1" si="13"/>
        <v>15</v>
      </c>
      <c r="U96">
        <f t="shared" ca="1" si="14"/>
        <v>0.30208333333333331</v>
      </c>
      <c r="V96" t="e">
        <f ca="1">NSbondPrice([1]prices!$O$2,[1]prices!B123,[1]prices!C123/100,'[1]nelson siegel ASK'!$E$4,'[1]nelson siegel ASK'!$E$5,'[1]nelson siegel ASK'!$E$6,'[1]nelson siegel ASK'!$E$7)</f>
        <v>#NAME?</v>
      </c>
    </row>
    <row r="97" spans="1:23" s="5" customFormat="1">
      <c r="A97" s="1" t="s">
        <v>233</v>
      </c>
      <c r="B97" t="s">
        <v>234</v>
      </c>
      <c r="C97" s="7">
        <f t="shared" si="10"/>
        <v>41305</v>
      </c>
      <c r="D97" s="7">
        <f t="shared" si="11"/>
        <v>0</v>
      </c>
      <c r="E97" s="7"/>
      <c r="F97">
        <v>2.875</v>
      </c>
      <c r="G97" t="s">
        <v>6</v>
      </c>
      <c r="H97">
        <v>98.984375</v>
      </c>
      <c r="I97">
        <v>99.046875</v>
      </c>
      <c r="J97">
        <v>4.2350000000000003</v>
      </c>
      <c r="K97">
        <v>4.2350000000000003</v>
      </c>
      <c r="L97">
        <v>3.109</v>
      </c>
      <c r="M97">
        <v>3.1160000000000001</v>
      </c>
      <c r="N97">
        <v>3.101</v>
      </c>
      <c r="O97">
        <v>99.046875</v>
      </c>
      <c r="P97">
        <v>100.35800137</v>
      </c>
      <c r="Q97">
        <v>2.1</v>
      </c>
      <c r="R97">
        <f t="shared" ca="1" si="12"/>
        <v>15</v>
      </c>
      <c r="S97">
        <f t="shared" ca="1" si="13"/>
        <v>165</v>
      </c>
      <c r="T97"/>
      <c r="U97">
        <f t="shared" ca="1" si="14"/>
        <v>2.6354166666666665</v>
      </c>
      <c r="V97" t="e">
        <f ca="1">NSbondPrice([1]prices!$O$2,[1]prices!B124,[1]prices!C124/100,'[1]nelson siegel ASK'!$E$4,'[1]nelson siegel ASK'!$E$5,'[1]nelson siegel ASK'!$E$6,'[1]nelson siegel ASK'!$E$7)</f>
        <v>#NAME?</v>
      </c>
      <c r="W97"/>
    </row>
    <row r="98" spans="1:23">
      <c r="A98" s="1" t="s">
        <v>239</v>
      </c>
      <c r="B98" t="s">
        <v>240</v>
      </c>
      <c r="C98" s="7">
        <f t="shared" ref="C98:C129" si="15">DATEVALUE(B98)</f>
        <v>41364</v>
      </c>
      <c r="D98" s="7">
        <f t="shared" ref="D98:D129" si="16">IF(MONTH(B98)=2,1,0)+IF(MONTH(B98)=8,1,0)</f>
        <v>0</v>
      </c>
      <c r="E98" s="7"/>
      <c r="F98">
        <v>2.5</v>
      </c>
      <c r="G98" t="s">
        <v>66</v>
      </c>
      <c r="H98">
        <v>97.203125</v>
      </c>
      <c r="I98">
        <v>97.265625</v>
      </c>
      <c r="J98">
        <v>4.4370000000000003</v>
      </c>
      <c r="K98">
        <v>4.4370000000000003</v>
      </c>
      <c r="L98">
        <v>3.1360000000000001</v>
      </c>
      <c r="M98">
        <v>3.1429999999999998</v>
      </c>
      <c r="N98">
        <v>3.1280000000000001</v>
      </c>
      <c r="O98">
        <v>97.265625</v>
      </c>
      <c r="P98">
        <v>97.989668719999997</v>
      </c>
      <c r="Q98">
        <v>2.1</v>
      </c>
      <c r="R98">
        <f t="shared" ref="R98:R129" ca="1" si="17">COUPDAYSNC($R$3,B98,IF(F98&gt;0,2,1))</f>
        <v>75</v>
      </c>
      <c r="S98">
        <f t="shared" ref="S98:S129" ca="1" si="18">COUPDAYBS($R$3,B98,IF(F123&gt;0,2,1))</f>
        <v>105</v>
      </c>
      <c r="U98">
        <f t="shared" ca="1" si="14"/>
        <v>1.4583333333333335</v>
      </c>
      <c r="V98" t="e">
        <f ca="1">NSbondPrice([1]prices!$O$2,[1]prices!B127,[1]prices!C127/100,'[1]nelson siegel ASK'!$E$4,'[1]nelson siegel ASK'!$E$5,'[1]nelson siegel ASK'!$E$6,'[1]nelson siegel ASK'!$E$7)</f>
        <v>#NAME?</v>
      </c>
    </row>
    <row r="99" spans="1:23">
      <c r="A99" s="1" t="s">
        <v>241</v>
      </c>
      <c r="B99" t="s">
        <v>242</v>
      </c>
      <c r="C99" s="7">
        <f t="shared" si="15"/>
        <v>41394</v>
      </c>
      <c r="D99" s="7">
        <f t="shared" si="16"/>
        <v>0</v>
      </c>
      <c r="E99" s="7"/>
      <c r="F99">
        <v>3.125</v>
      </c>
      <c r="G99" t="s">
        <v>70</v>
      </c>
      <c r="H99">
        <v>99.828125</v>
      </c>
      <c r="I99">
        <v>99.890625</v>
      </c>
      <c r="J99">
        <v>4.4610000000000003</v>
      </c>
      <c r="K99">
        <v>4.4610000000000003</v>
      </c>
      <c r="L99">
        <v>3.1560000000000001</v>
      </c>
      <c r="M99">
        <v>3.1629999999999998</v>
      </c>
      <c r="N99">
        <v>3.149</v>
      </c>
      <c r="O99">
        <v>99.890625</v>
      </c>
      <c r="P99">
        <v>100.53600543</v>
      </c>
      <c r="Q99">
        <v>2.1</v>
      </c>
      <c r="R99">
        <f t="shared" ca="1" si="17"/>
        <v>105</v>
      </c>
      <c r="S99">
        <f t="shared" ca="1" si="18"/>
        <v>75</v>
      </c>
      <c r="U99">
        <f t="shared" ca="1" si="14"/>
        <v>1.3020833333333335</v>
      </c>
      <c r="V99" t="e">
        <f ca="1">NSbondPrice([1]prices!$O$2,[1]prices!B128,[1]prices!C128/100,'[1]nelson siegel ASK'!$E$4,'[1]nelson siegel ASK'!$E$5,'[1]nelson siegel ASK'!$E$6,'[1]nelson siegel ASK'!$E$7)</f>
        <v>#NAME?</v>
      </c>
    </row>
    <row r="100" spans="1:23">
      <c r="A100" s="1" t="s">
        <v>243</v>
      </c>
      <c r="B100" t="s">
        <v>244</v>
      </c>
      <c r="C100" s="7">
        <f t="shared" si="15"/>
        <v>41409</v>
      </c>
      <c r="D100" s="7">
        <f t="shared" si="16"/>
        <v>0</v>
      </c>
      <c r="E100" s="7"/>
      <c r="F100">
        <v>3.625</v>
      </c>
      <c r="G100" t="s">
        <v>72</v>
      </c>
      <c r="H100">
        <v>102.09375</v>
      </c>
      <c r="I100">
        <v>102.15625</v>
      </c>
      <c r="J100">
        <v>4.4569999999999999</v>
      </c>
      <c r="K100">
        <v>4.4569999999999999</v>
      </c>
      <c r="L100">
        <v>3.1469999999999998</v>
      </c>
      <c r="M100">
        <v>3.1539999999999999</v>
      </c>
      <c r="N100">
        <v>3.14</v>
      </c>
      <c r="O100">
        <v>102.15625</v>
      </c>
      <c r="P100">
        <v>102.75713315</v>
      </c>
      <c r="Q100">
        <v>2.1</v>
      </c>
      <c r="R100">
        <f t="shared" ca="1" si="17"/>
        <v>120</v>
      </c>
      <c r="S100">
        <f t="shared" ca="1" si="18"/>
        <v>60</v>
      </c>
      <c r="U100">
        <f t="shared" ca="1" si="14"/>
        <v>1.2083333333333333</v>
      </c>
      <c r="V100" t="e">
        <f ca="1">NSbondPrice([1]prices!$O$2,[1]prices!B129,[1]prices!C129/100,'[1]nelson siegel ASK'!$E$4,'[1]nelson siegel ASK'!$E$5,'[1]nelson siegel ASK'!$E$6,'[1]nelson siegel ASK'!$E$7)</f>
        <v>#NAME?</v>
      </c>
    </row>
    <row r="101" spans="1:23">
      <c r="A101" s="1" t="s">
        <v>245</v>
      </c>
      <c r="B101" t="s">
        <v>246</v>
      </c>
      <c r="C101" s="7">
        <f t="shared" si="15"/>
        <v>41425</v>
      </c>
      <c r="D101" s="7">
        <f t="shared" si="16"/>
        <v>0</v>
      </c>
      <c r="E101" s="7"/>
      <c r="F101">
        <v>3.5</v>
      </c>
      <c r="G101" t="s">
        <v>76</v>
      </c>
      <c r="H101">
        <v>101.40625</v>
      </c>
      <c r="I101">
        <v>101.46875</v>
      </c>
      <c r="J101">
        <v>4.5110000000000001</v>
      </c>
      <c r="K101">
        <v>4.5110000000000001</v>
      </c>
      <c r="L101">
        <v>3.1789999999999998</v>
      </c>
      <c r="M101">
        <v>3.1859999999999999</v>
      </c>
      <c r="N101">
        <v>3.1720000000000002</v>
      </c>
      <c r="O101">
        <v>101.46875</v>
      </c>
      <c r="P101">
        <v>101.89907787</v>
      </c>
      <c r="Q101">
        <v>2.1</v>
      </c>
      <c r="R101">
        <f t="shared" ca="1" si="17"/>
        <v>135</v>
      </c>
      <c r="S101">
        <f t="shared" ca="1" si="18"/>
        <v>45</v>
      </c>
      <c r="U101">
        <f t="shared" ca="1" si="14"/>
        <v>0.875</v>
      </c>
      <c r="V101" t="e">
        <f ca="1">NSbondPrice([1]prices!$O$2,[1]prices!B130,[1]prices!C130/100,'[1]nelson siegel ASK'!$E$4,'[1]nelson siegel ASK'!$E$5,'[1]nelson siegel ASK'!$E$6,'[1]nelson siegel ASK'!$E$7)</f>
        <v>#NAME?</v>
      </c>
    </row>
    <row r="102" spans="1:23">
      <c r="A102" s="1" t="s">
        <v>247</v>
      </c>
      <c r="B102" t="s">
        <v>248</v>
      </c>
      <c r="C102" s="7">
        <f t="shared" si="15"/>
        <v>41455</v>
      </c>
      <c r="D102" s="7">
        <f t="shared" si="16"/>
        <v>0</v>
      </c>
      <c r="E102" s="7"/>
      <c r="F102">
        <v>3.375</v>
      </c>
      <c r="G102" t="s">
        <v>80</v>
      </c>
      <c r="H102">
        <v>100.90625</v>
      </c>
      <c r="I102">
        <v>100.921875</v>
      </c>
      <c r="J102">
        <v>4.6040000000000001</v>
      </c>
      <c r="K102">
        <v>4.6040000000000001</v>
      </c>
      <c r="L102">
        <v>3.1739999999999999</v>
      </c>
      <c r="M102">
        <v>3.1760000000000002</v>
      </c>
      <c r="N102">
        <v>3.1720000000000002</v>
      </c>
      <c r="O102">
        <v>100.921875</v>
      </c>
      <c r="P102">
        <v>101.05944293</v>
      </c>
      <c r="Q102">
        <v>2.1</v>
      </c>
      <c r="R102">
        <f t="shared" ca="1" si="17"/>
        <v>165</v>
      </c>
      <c r="S102">
        <f t="shared" ca="1" si="18"/>
        <v>15</v>
      </c>
      <c r="U102">
        <f t="shared" ca="1" si="14"/>
        <v>0.28125</v>
      </c>
      <c r="V102" t="e">
        <f ca="1">NSbondPrice([1]prices!$O$2,[1]prices!B131,[1]prices!C131/100,'[1]nelson siegel ASK'!$E$4,'[1]nelson siegel ASK'!$E$5,'[1]nelson siegel ASK'!$E$6,'[1]nelson siegel ASK'!$E$7)</f>
        <v>#NAME?</v>
      </c>
    </row>
    <row r="103" spans="1:23">
      <c r="A103" s="1" t="s">
        <v>251</v>
      </c>
      <c r="B103" t="s">
        <v>252</v>
      </c>
      <c r="C103" s="7">
        <f t="shared" si="15"/>
        <v>41593</v>
      </c>
      <c r="D103" s="7">
        <f t="shared" si="16"/>
        <v>0</v>
      </c>
      <c r="E103" s="7"/>
      <c r="F103">
        <v>4.25</v>
      </c>
      <c r="G103" t="s">
        <v>72</v>
      </c>
      <c r="H103">
        <v>105.015625</v>
      </c>
      <c r="I103">
        <v>105.078125</v>
      </c>
      <c r="J103">
        <v>4.8129999999999997</v>
      </c>
      <c r="K103">
        <v>4.8129999999999997</v>
      </c>
      <c r="L103">
        <v>3.2120000000000002</v>
      </c>
      <c r="M103">
        <v>3.218</v>
      </c>
      <c r="N103">
        <v>3.206</v>
      </c>
      <c r="O103">
        <v>105.078125</v>
      </c>
      <c r="P103">
        <v>105.7826087</v>
      </c>
      <c r="Q103">
        <v>2.1</v>
      </c>
      <c r="R103">
        <f t="shared" ca="1" si="17"/>
        <v>120</v>
      </c>
      <c r="S103">
        <f t="shared" ca="1" si="18"/>
        <v>60</v>
      </c>
      <c r="U103">
        <f t="shared" ca="1" si="14"/>
        <v>1.4166666666666665</v>
      </c>
      <c r="V103" t="e">
        <f ca="1">NSbondPrice([1]prices!$O$2,[1]prices!B133,[1]prices!C133/100,'[1]nelson siegel ASK'!$E$4,'[1]nelson siegel ASK'!$E$5,'[1]nelson siegel ASK'!$E$6,'[1]nelson siegel ASK'!$E$7)</f>
        <v>#NAME?</v>
      </c>
    </row>
    <row r="104" spans="1:23">
      <c r="A104" s="1" t="s">
        <v>255</v>
      </c>
      <c r="B104" t="s">
        <v>256</v>
      </c>
      <c r="C104" s="7">
        <f t="shared" si="15"/>
        <v>41774</v>
      </c>
      <c r="D104" s="7">
        <f t="shared" si="16"/>
        <v>0</v>
      </c>
      <c r="E104" s="7"/>
      <c r="F104">
        <v>4.75</v>
      </c>
      <c r="G104" t="s">
        <v>72</v>
      </c>
      <c r="H104">
        <v>107.890625</v>
      </c>
      <c r="I104">
        <v>107.953125</v>
      </c>
      <c r="J104">
        <v>5.1580000000000004</v>
      </c>
      <c r="K104">
        <v>5.1580000000000004</v>
      </c>
      <c r="L104">
        <v>3.2480000000000002</v>
      </c>
      <c r="M104">
        <v>3.2530000000000001</v>
      </c>
      <c r="N104">
        <v>3.242</v>
      </c>
      <c r="O104">
        <v>107.953125</v>
      </c>
      <c r="P104">
        <v>108.74048913</v>
      </c>
      <c r="Q104">
        <v>2.1</v>
      </c>
      <c r="R104">
        <f t="shared" ca="1" si="17"/>
        <v>120</v>
      </c>
      <c r="S104">
        <f t="shared" ca="1" si="18"/>
        <v>60</v>
      </c>
      <c r="U104">
        <f t="shared" ca="1" si="14"/>
        <v>1.5833333333333333</v>
      </c>
      <c r="V104" t="e">
        <f ca="1">NSbondPrice([1]prices!$O$2,[1]prices!B135,[1]prices!C135/100,'[1]nelson siegel ASK'!$E$4,'[1]nelson siegel ASK'!$E$5,'[1]nelson siegel ASK'!$E$6,'[1]nelson siegel ASK'!$E$7)</f>
        <v>#NAME?</v>
      </c>
    </row>
    <row r="105" spans="1:23">
      <c r="A105" s="1" t="s">
        <v>259</v>
      </c>
      <c r="B105" t="s">
        <v>260</v>
      </c>
      <c r="C105" s="7">
        <f t="shared" si="15"/>
        <v>41958</v>
      </c>
      <c r="D105" s="7">
        <f t="shared" si="16"/>
        <v>0</v>
      </c>
      <c r="E105" s="7"/>
      <c r="F105">
        <v>4.25</v>
      </c>
      <c r="G105" t="s">
        <v>72</v>
      </c>
      <c r="H105">
        <v>105.1875</v>
      </c>
      <c r="I105">
        <v>105.25</v>
      </c>
      <c r="J105">
        <v>5.6050000000000004</v>
      </c>
      <c r="K105">
        <v>5.6050000000000004</v>
      </c>
      <c r="L105">
        <v>3.3290000000000002</v>
      </c>
      <c r="M105">
        <v>3.3340000000000001</v>
      </c>
      <c r="N105">
        <v>3.323</v>
      </c>
      <c r="O105">
        <v>105.25</v>
      </c>
      <c r="P105">
        <v>105.9544837</v>
      </c>
      <c r="Q105">
        <v>2.1</v>
      </c>
      <c r="R105">
        <f t="shared" ca="1" si="17"/>
        <v>120</v>
      </c>
      <c r="S105">
        <f t="shared" ca="1" si="18"/>
        <v>60</v>
      </c>
      <c r="U105">
        <f t="shared" ca="1" si="14"/>
        <v>1.4166666666666665</v>
      </c>
      <c r="V105" t="e">
        <f ca="1">NSbondPrice([1]prices!$O$2,[1]prices!B137,[1]prices!C137/100,'[1]nelson siegel ASK'!$E$4,'[1]nelson siegel ASK'!$E$5,'[1]nelson siegel ASK'!$E$6,'[1]nelson siegel ASK'!$E$7)</f>
        <v>#NAME?</v>
      </c>
    </row>
    <row r="106" spans="1:23">
      <c r="A106" s="1" t="s">
        <v>263</v>
      </c>
      <c r="B106" t="s">
        <v>264</v>
      </c>
      <c r="C106" s="7">
        <f t="shared" si="15"/>
        <v>42139</v>
      </c>
      <c r="D106" s="7">
        <f t="shared" si="16"/>
        <v>0</v>
      </c>
      <c r="E106" s="7"/>
      <c r="F106">
        <v>4.125</v>
      </c>
      <c r="G106" t="s">
        <v>72</v>
      </c>
      <c r="H106">
        <v>104.203125</v>
      </c>
      <c r="I106">
        <v>104.265625</v>
      </c>
      <c r="J106">
        <v>6.0069999999999997</v>
      </c>
      <c r="K106">
        <v>6.0069999999999997</v>
      </c>
      <c r="L106">
        <v>3.4239999999999999</v>
      </c>
      <c r="M106">
        <v>3.4289999999999998</v>
      </c>
      <c r="N106">
        <v>3.419</v>
      </c>
      <c r="O106">
        <v>104.265625</v>
      </c>
      <c r="P106">
        <v>104.94938859</v>
      </c>
      <c r="Q106">
        <v>2.1</v>
      </c>
      <c r="R106">
        <f t="shared" ca="1" si="17"/>
        <v>120</v>
      </c>
      <c r="S106">
        <f t="shared" ca="1" si="18"/>
        <v>60</v>
      </c>
      <c r="U106">
        <f t="shared" ca="1" si="14"/>
        <v>1.375</v>
      </c>
      <c r="V106" t="e">
        <f ca="1">NSbondPrice([1]prices!$O$2,[1]prices!B139,[1]prices!C139/100,'[1]nelson siegel ASK'!$E$4,'[1]nelson siegel ASK'!$E$5,'[1]nelson siegel ASK'!$E$6,'[1]nelson siegel ASK'!$E$7)</f>
        <v>#NAME?</v>
      </c>
    </row>
    <row r="107" spans="1:23">
      <c r="A107" s="1" t="s">
        <v>267</v>
      </c>
      <c r="B107" t="s">
        <v>268</v>
      </c>
      <c r="C107" s="7">
        <f t="shared" si="15"/>
        <v>42323</v>
      </c>
      <c r="D107" s="7">
        <f t="shared" si="16"/>
        <v>0</v>
      </c>
      <c r="E107" s="7"/>
      <c r="F107">
        <v>4.5</v>
      </c>
      <c r="G107" t="s">
        <v>72</v>
      </c>
      <c r="H107">
        <v>106.21875</v>
      </c>
      <c r="I107">
        <v>106.28125</v>
      </c>
      <c r="J107">
        <v>6.3209999999999997</v>
      </c>
      <c r="K107">
        <v>6.3209999999999997</v>
      </c>
      <c r="L107">
        <v>3.5249999999999999</v>
      </c>
      <c r="M107">
        <v>3.53</v>
      </c>
      <c r="N107">
        <v>3.52</v>
      </c>
      <c r="O107">
        <v>106.28125</v>
      </c>
      <c r="P107">
        <v>107.02717391</v>
      </c>
      <c r="Q107">
        <v>2.1</v>
      </c>
      <c r="R107">
        <f t="shared" ca="1" si="17"/>
        <v>120</v>
      </c>
      <c r="S107">
        <f t="shared" ca="1" si="18"/>
        <v>60</v>
      </c>
      <c r="U107">
        <f t="shared" ca="1" si="14"/>
        <v>1.5</v>
      </c>
      <c r="V107" t="e">
        <f ca="1">NSbondPrice([1]prices!$O$2,[1]prices!B141,[1]prices!C141/100,'[1]nelson siegel ASK'!$E$4,'[1]nelson siegel ASK'!$E$5,'[1]nelson siegel ASK'!$E$6,'[1]nelson siegel ASK'!$E$7)</f>
        <v>#NAME?</v>
      </c>
    </row>
    <row r="108" spans="1:23">
      <c r="A108" s="1" t="s">
        <v>291</v>
      </c>
      <c r="B108" t="s">
        <v>268</v>
      </c>
      <c r="C108" s="7">
        <f t="shared" si="15"/>
        <v>42323</v>
      </c>
      <c r="D108" s="7">
        <f t="shared" si="16"/>
        <v>0</v>
      </c>
      <c r="E108" s="7"/>
      <c r="F108">
        <v>9.875</v>
      </c>
      <c r="G108" t="s">
        <v>72</v>
      </c>
      <c r="H108">
        <v>140.28125</v>
      </c>
      <c r="I108">
        <v>140.34375</v>
      </c>
      <c r="J108">
        <v>5.66</v>
      </c>
      <c r="K108">
        <v>5.66</v>
      </c>
      <c r="L108">
        <v>3.5760000000000001</v>
      </c>
      <c r="M108">
        <v>3.58</v>
      </c>
      <c r="N108">
        <v>3.5720000000000001</v>
      </c>
      <c r="O108">
        <v>140.34375</v>
      </c>
      <c r="P108">
        <v>141.98063859000001</v>
      </c>
      <c r="Q108">
        <v>2.1</v>
      </c>
      <c r="R108">
        <f t="shared" ca="1" si="17"/>
        <v>120</v>
      </c>
      <c r="S108">
        <f t="shared" ca="1" si="18"/>
        <v>60</v>
      </c>
      <c r="U108">
        <f t="shared" ca="1" si="14"/>
        <v>3.2916666666666665</v>
      </c>
      <c r="V108" t="e">
        <f ca="1">NSbondPrice([1]prices!$O$2,[1]prices!B154,[1]prices!C154/100,'[1]nelson siegel ASK'!$E$4,'[1]nelson siegel ASK'!$E$5,'[1]nelson siegel ASK'!$E$6,'[1]nelson siegel ASK'!$E$7)</f>
        <v>#NAME?</v>
      </c>
    </row>
    <row r="109" spans="1:23">
      <c r="A109" s="1" t="s">
        <v>271</v>
      </c>
      <c r="B109" t="s">
        <v>272</v>
      </c>
      <c r="C109" s="7">
        <f t="shared" si="15"/>
        <v>42505</v>
      </c>
      <c r="D109" s="7">
        <f t="shared" si="16"/>
        <v>0</v>
      </c>
      <c r="E109" s="7"/>
      <c r="F109">
        <v>5.125</v>
      </c>
      <c r="G109" t="s">
        <v>72</v>
      </c>
      <c r="H109">
        <v>109.890625</v>
      </c>
      <c r="I109">
        <v>109.953125</v>
      </c>
      <c r="J109">
        <v>6.5709999999999997</v>
      </c>
      <c r="K109">
        <v>6.5709999999999997</v>
      </c>
      <c r="L109">
        <v>3.6560000000000001</v>
      </c>
      <c r="M109">
        <v>3.661</v>
      </c>
      <c r="N109">
        <v>3.6520000000000001</v>
      </c>
      <c r="O109">
        <v>109.953125</v>
      </c>
      <c r="P109">
        <v>110.80264946</v>
      </c>
      <c r="Q109">
        <v>2.1</v>
      </c>
      <c r="R109">
        <f t="shared" ca="1" si="17"/>
        <v>120</v>
      </c>
      <c r="S109">
        <f t="shared" ca="1" si="18"/>
        <v>60</v>
      </c>
      <c r="U109">
        <f t="shared" ca="1" si="14"/>
        <v>1.7083333333333333</v>
      </c>
      <c r="V109" t="e">
        <f ca="1">NSbondPrice([1]prices!$O$2,[1]prices!B143,[1]prices!C143/100,'[1]nelson siegel ASK'!$E$4,'[1]nelson siegel ASK'!$E$5,'[1]nelson siegel ASK'!$E$6,'[1]nelson siegel ASK'!$E$7)</f>
        <v>#NAME?</v>
      </c>
    </row>
    <row r="110" spans="1:23">
      <c r="A110" s="1" t="s">
        <v>293</v>
      </c>
      <c r="B110" t="s">
        <v>272</v>
      </c>
      <c r="C110" s="7">
        <f t="shared" si="15"/>
        <v>42505</v>
      </c>
      <c r="D110" s="7">
        <f t="shared" si="16"/>
        <v>0</v>
      </c>
      <c r="E110" s="7"/>
      <c r="F110">
        <v>7.25</v>
      </c>
      <c r="G110" t="s">
        <v>72</v>
      </c>
      <c r="H110">
        <v>123.765625</v>
      </c>
      <c r="I110">
        <v>123.828125</v>
      </c>
      <c r="J110">
        <v>6.2530000000000001</v>
      </c>
      <c r="K110">
        <v>6.2539999999999996</v>
      </c>
      <c r="L110">
        <v>3.7189999999999999</v>
      </c>
      <c r="M110">
        <v>3.7229999999999999</v>
      </c>
      <c r="N110">
        <v>3.7149999999999999</v>
      </c>
      <c r="O110">
        <v>123.828125</v>
      </c>
      <c r="P110">
        <v>125.0298913</v>
      </c>
      <c r="Q110">
        <v>2.1</v>
      </c>
      <c r="R110">
        <f t="shared" ca="1" si="17"/>
        <v>120</v>
      </c>
      <c r="S110">
        <f t="shared" ca="1" si="18"/>
        <v>60</v>
      </c>
      <c r="U110">
        <f t="shared" ca="1" si="14"/>
        <v>2.4166666666666665</v>
      </c>
      <c r="V110" t="e">
        <f ca="1">NSbondPrice([1]prices!$O$2,[1]prices!B156,[1]prices!C156/100,'[1]nelson siegel ASK'!$E$4,'[1]nelson siegel ASK'!$E$5,'[1]nelson siegel ASK'!$E$6,'[1]nelson siegel ASK'!$E$7)</f>
        <v>#NAME?</v>
      </c>
    </row>
    <row r="111" spans="1:23" s="5" customFormat="1">
      <c r="A111" s="1" t="s">
        <v>275</v>
      </c>
      <c r="B111" t="s">
        <v>276</v>
      </c>
      <c r="C111" s="7">
        <f t="shared" si="15"/>
        <v>42689</v>
      </c>
      <c r="D111" s="7">
        <f t="shared" si="16"/>
        <v>0</v>
      </c>
      <c r="E111" s="7"/>
      <c r="F111">
        <v>4.625</v>
      </c>
      <c r="G111" t="s">
        <v>72</v>
      </c>
      <c r="H111">
        <v>106.359375</v>
      </c>
      <c r="I111">
        <v>106.421875</v>
      </c>
      <c r="J111">
        <v>7.0090000000000003</v>
      </c>
      <c r="K111">
        <v>7.0090000000000003</v>
      </c>
      <c r="L111">
        <v>3.7250000000000001</v>
      </c>
      <c r="M111">
        <v>3.73</v>
      </c>
      <c r="N111">
        <v>3.7210000000000001</v>
      </c>
      <c r="O111">
        <v>106.421875</v>
      </c>
      <c r="P111">
        <v>107.18851902</v>
      </c>
      <c r="Q111">
        <v>2.1</v>
      </c>
      <c r="R111">
        <f t="shared" ca="1" si="17"/>
        <v>120</v>
      </c>
      <c r="S111">
        <f t="shared" ca="1" si="18"/>
        <v>60</v>
      </c>
      <c r="T111"/>
      <c r="U111">
        <f t="shared" ca="1" si="14"/>
        <v>1.5416666666666665</v>
      </c>
      <c r="V111" t="e">
        <f ca="1">NSbondPrice([1]prices!$O$2,[1]prices!B145,[1]prices!C145/100,'[1]nelson siegel ASK'!$E$4,'[1]nelson siegel ASK'!$E$5,'[1]nelson siegel ASK'!$E$6,'[1]nelson siegel ASK'!$E$7)</f>
        <v>#NAME?</v>
      </c>
      <c r="W111"/>
    </row>
    <row r="112" spans="1:23">
      <c r="A112" s="1" t="s">
        <v>294</v>
      </c>
      <c r="B112" t="s">
        <v>276</v>
      </c>
      <c r="C112" s="7">
        <f t="shared" si="15"/>
        <v>42689</v>
      </c>
      <c r="D112" s="7">
        <f t="shared" si="16"/>
        <v>0</v>
      </c>
      <c r="E112" s="7"/>
      <c r="F112">
        <v>7.5</v>
      </c>
      <c r="G112" t="s">
        <v>72</v>
      </c>
      <c r="H112">
        <v>125.921875</v>
      </c>
      <c r="I112">
        <v>125.984375</v>
      </c>
      <c r="J112">
        <v>6.5289999999999999</v>
      </c>
      <c r="K112">
        <v>6.5289999999999999</v>
      </c>
      <c r="L112">
        <v>3.8319999999999999</v>
      </c>
      <c r="M112">
        <v>3.8359999999999999</v>
      </c>
      <c r="N112">
        <v>3.8279999999999998</v>
      </c>
      <c r="O112">
        <v>125.984375</v>
      </c>
      <c r="P112">
        <v>127.22758152</v>
      </c>
      <c r="Q112">
        <v>2.1</v>
      </c>
      <c r="R112">
        <f t="shared" ca="1" si="17"/>
        <v>120</v>
      </c>
      <c r="S112">
        <f t="shared" ca="1" si="18"/>
        <v>60</v>
      </c>
      <c r="U112">
        <f t="shared" ca="1" si="14"/>
        <v>2.5</v>
      </c>
      <c r="V112" t="e">
        <f ca="1">NSbondPrice([1]prices!$O$2,[1]prices!B157,[1]prices!C157/100,'[1]nelson siegel ASK'!$E$4,'[1]nelson siegel ASK'!$E$5,'[1]nelson siegel ASK'!$E$6,'[1]nelson siegel ASK'!$E$7)</f>
        <v>#NAME?</v>
      </c>
    </row>
    <row r="113" spans="1:23">
      <c r="A113" s="1" t="s">
        <v>279</v>
      </c>
      <c r="B113" t="s">
        <v>280</v>
      </c>
      <c r="C113" s="7">
        <f t="shared" si="15"/>
        <v>42870</v>
      </c>
      <c r="D113" s="7">
        <f t="shared" si="16"/>
        <v>0</v>
      </c>
      <c r="E113" s="7"/>
      <c r="F113">
        <v>4.5</v>
      </c>
      <c r="G113" t="s">
        <v>72</v>
      </c>
      <c r="H113">
        <v>105.0625</v>
      </c>
      <c r="I113">
        <v>105.125</v>
      </c>
      <c r="J113">
        <v>7.3780000000000001</v>
      </c>
      <c r="K113">
        <v>7.3780000000000001</v>
      </c>
      <c r="L113">
        <v>3.8149999999999999</v>
      </c>
      <c r="M113">
        <v>3.819</v>
      </c>
      <c r="N113">
        <v>3.8109999999999999</v>
      </c>
      <c r="O113">
        <v>105.125</v>
      </c>
      <c r="P113">
        <v>105.87092391</v>
      </c>
      <c r="Q113">
        <v>2.1</v>
      </c>
      <c r="R113">
        <f t="shared" ca="1" si="17"/>
        <v>120</v>
      </c>
      <c r="S113">
        <f t="shared" ca="1" si="18"/>
        <v>60</v>
      </c>
      <c r="U113">
        <f t="shared" ca="1" si="14"/>
        <v>1.5</v>
      </c>
      <c r="V113" t="e">
        <f ca="1">NSbondPrice([1]prices!$O$2,[1]prices!B147,[1]prices!C147/100,'[1]nelson siegel ASK'!$E$4,'[1]nelson siegel ASK'!$E$5,'[1]nelson siegel ASK'!$E$6,'[1]nelson siegel ASK'!$E$7)</f>
        <v>#NAME?</v>
      </c>
    </row>
    <row r="114" spans="1:23">
      <c r="A114" s="1" t="s">
        <v>295</v>
      </c>
      <c r="B114" t="s">
        <v>280</v>
      </c>
      <c r="C114" s="7">
        <f t="shared" si="15"/>
        <v>42870</v>
      </c>
      <c r="D114" s="7">
        <f t="shared" si="16"/>
        <v>0</v>
      </c>
      <c r="E114" s="7"/>
      <c r="F114">
        <v>8.75</v>
      </c>
      <c r="G114" t="s">
        <v>72</v>
      </c>
      <c r="H114">
        <v>135.75</v>
      </c>
      <c r="I114">
        <v>135.8125</v>
      </c>
      <c r="J114">
        <v>6.6559999999999997</v>
      </c>
      <c r="K114">
        <v>6.657</v>
      </c>
      <c r="L114">
        <v>3.9180000000000001</v>
      </c>
      <c r="M114">
        <v>3.9209999999999998</v>
      </c>
      <c r="N114">
        <v>3.9140000000000001</v>
      </c>
      <c r="O114">
        <v>135.8125</v>
      </c>
      <c r="P114">
        <v>137.26290761000001</v>
      </c>
      <c r="Q114">
        <v>2.1</v>
      </c>
      <c r="R114">
        <f t="shared" ca="1" si="17"/>
        <v>120</v>
      </c>
      <c r="S114">
        <f t="shared" ca="1" si="18"/>
        <v>60</v>
      </c>
      <c r="U114">
        <f t="shared" ca="1" si="14"/>
        <v>2.9166666666666665</v>
      </c>
      <c r="V114" t="e">
        <f ca="1">NSbondPrice([1]prices!$O$2,[1]prices!B158,[1]prices!C158/100,'[1]nelson siegel ASK'!$E$4,'[1]nelson siegel ASK'!$E$5,'[1]nelson siegel ASK'!$E$6,'[1]nelson siegel ASK'!$E$7)</f>
        <v>#NAME?</v>
      </c>
    </row>
    <row r="115" spans="1:23">
      <c r="A115" s="1" t="s">
        <v>283</v>
      </c>
      <c r="B115" t="s">
        <v>284</v>
      </c>
      <c r="C115" s="7">
        <f t="shared" si="15"/>
        <v>43054</v>
      </c>
      <c r="D115" s="7">
        <f t="shared" si="16"/>
        <v>0</v>
      </c>
      <c r="E115" s="7"/>
      <c r="F115">
        <v>4.25</v>
      </c>
      <c r="G115" t="s">
        <v>72</v>
      </c>
      <c r="H115">
        <v>103.046875</v>
      </c>
      <c r="I115">
        <v>103.109375</v>
      </c>
      <c r="J115">
        <v>7.7770000000000001</v>
      </c>
      <c r="K115">
        <v>7.7779999999999996</v>
      </c>
      <c r="L115">
        <v>3.8540000000000001</v>
      </c>
      <c r="M115">
        <v>3.8580000000000001</v>
      </c>
      <c r="N115">
        <v>3.85</v>
      </c>
      <c r="O115">
        <v>103.109375</v>
      </c>
      <c r="P115">
        <v>103.8138587</v>
      </c>
      <c r="Q115">
        <v>2.1</v>
      </c>
      <c r="R115">
        <f t="shared" ca="1" si="17"/>
        <v>120</v>
      </c>
      <c r="S115">
        <f t="shared" ca="1" si="18"/>
        <v>60</v>
      </c>
      <c r="U115">
        <f t="shared" ca="1" si="14"/>
        <v>1.4166666666666665</v>
      </c>
      <c r="V115" t="e">
        <f ca="1">NSbondPrice([1]prices!$O$2,[1]prices!B149,[1]prices!C149/100,'[1]nelson siegel ASK'!$E$4,'[1]nelson siegel ASK'!$E$5,'[1]nelson siegel ASK'!$E$6,'[1]nelson siegel ASK'!$E$7)</f>
        <v>#NAME?</v>
      </c>
    </row>
    <row r="116" spans="1:23">
      <c r="A116" s="1" t="s">
        <v>287</v>
      </c>
      <c r="B116" t="s">
        <v>288</v>
      </c>
      <c r="C116" s="7">
        <f t="shared" si="15"/>
        <v>43235</v>
      </c>
      <c r="D116" s="7">
        <f t="shared" si="16"/>
        <v>0</v>
      </c>
      <c r="E116" s="7"/>
      <c r="F116">
        <v>3.875</v>
      </c>
      <c r="G116" t="s">
        <v>72</v>
      </c>
      <c r="H116">
        <v>100.03125</v>
      </c>
      <c r="I116">
        <v>100.0625</v>
      </c>
      <c r="J116">
        <v>8.2189999999999994</v>
      </c>
      <c r="K116">
        <v>8.2189999999999994</v>
      </c>
      <c r="L116">
        <v>3.8690000000000002</v>
      </c>
      <c r="M116">
        <v>3.871</v>
      </c>
      <c r="N116">
        <v>3.867</v>
      </c>
      <c r="O116">
        <v>100.0625</v>
      </c>
      <c r="P116">
        <v>100.70482337</v>
      </c>
      <c r="Q116">
        <v>2.1</v>
      </c>
      <c r="R116">
        <f t="shared" ca="1" si="17"/>
        <v>120</v>
      </c>
      <c r="S116">
        <f t="shared" ca="1" si="18"/>
        <v>60</v>
      </c>
      <c r="U116">
        <f t="shared" ca="1" si="14"/>
        <v>1.2916666666666665</v>
      </c>
      <c r="V116" t="e">
        <f ca="1">NSbondPrice([1]prices!$O$2,[1]prices!B151,[1]prices!C151/100,'[1]nelson siegel ASK'!$E$4,'[1]nelson siegel ASK'!$E$5,'[1]nelson siegel ASK'!$E$6,'[1]nelson siegel ASK'!$E$7)</f>
        <v>#NAME?</v>
      </c>
    </row>
    <row r="117" spans="1:23">
      <c r="A117" s="1" t="s">
        <v>297</v>
      </c>
      <c r="B117" t="s">
        <v>288</v>
      </c>
      <c r="C117" s="7">
        <f t="shared" si="15"/>
        <v>43235</v>
      </c>
      <c r="D117" s="7">
        <f t="shared" si="16"/>
        <v>0</v>
      </c>
      <c r="E117" s="7"/>
      <c r="F117">
        <v>9.125</v>
      </c>
      <c r="G117" t="s">
        <v>72</v>
      </c>
      <c r="H117">
        <v>141.28125</v>
      </c>
      <c r="I117">
        <v>141.34375</v>
      </c>
      <c r="J117">
        <v>7.1639999999999997</v>
      </c>
      <c r="K117">
        <v>7.1639999999999997</v>
      </c>
      <c r="L117">
        <v>4.0010000000000003</v>
      </c>
      <c r="M117">
        <v>4.0039999999999996</v>
      </c>
      <c r="N117">
        <v>3.9980000000000002</v>
      </c>
      <c r="O117">
        <v>141.34375</v>
      </c>
      <c r="P117">
        <v>142.85631792999999</v>
      </c>
      <c r="Q117">
        <v>2.1</v>
      </c>
      <c r="R117">
        <f t="shared" ca="1" si="17"/>
        <v>120</v>
      </c>
      <c r="S117">
        <f t="shared" ca="1" si="18"/>
        <v>60</v>
      </c>
      <c r="U117">
        <f t="shared" ca="1" si="14"/>
        <v>3.0416666666666665</v>
      </c>
      <c r="V117" t="e">
        <f ca="1">NSbondPrice([1]prices!$O$2,[1]prices!B160,[1]prices!C160/100,'[1]nelson siegel ASK'!$E$4,'[1]nelson siegel ASK'!$E$5,'[1]nelson siegel ASK'!$E$6,'[1]nelson siegel ASK'!$E$7)</f>
        <v>#NAME?</v>
      </c>
    </row>
    <row r="118" spans="1:23" s="5" customFormat="1">
      <c r="A118" s="1" t="s">
        <v>298</v>
      </c>
      <c r="B118" t="s">
        <v>299</v>
      </c>
      <c r="C118" s="7">
        <f t="shared" si="15"/>
        <v>43419</v>
      </c>
      <c r="D118" s="7">
        <f t="shared" si="16"/>
        <v>0</v>
      </c>
      <c r="E118" s="7"/>
      <c r="F118">
        <v>9</v>
      </c>
      <c r="G118" t="s">
        <v>72</v>
      </c>
      <c r="H118">
        <v>141.3125</v>
      </c>
      <c r="I118">
        <v>141.375</v>
      </c>
      <c r="J118">
        <v>7.4470000000000001</v>
      </c>
      <c r="K118">
        <v>7.4470000000000001</v>
      </c>
      <c r="L118">
        <v>4.0599999999999996</v>
      </c>
      <c r="M118">
        <v>4.0629999999999997</v>
      </c>
      <c r="N118">
        <v>4.0570000000000004</v>
      </c>
      <c r="O118">
        <v>141.375</v>
      </c>
      <c r="P118">
        <v>142.86684783000001</v>
      </c>
      <c r="Q118">
        <v>2.1</v>
      </c>
      <c r="R118">
        <f t="shared" ca="1" si="17"/>
        <v>120</v>
      </c>
      <c r="S118">
        <f t="shared" ca="1" si="18"/>
        <v>60</v>
      </c>
      <c r="T118"/>
      <c r="U118">
        <f t="shared" ca="1" si="14"/>
        <v>3</v>
      </c>
      <c r="V118" t="e">
        <f ca="1">NSbondPrice([1]prices!$O$2,[1]prices!B161,[1]prices!C161/100,'[1]nelson siegel ASK'!$E$4,'[1]nelson siegel ASK'!$E$5,'[1]nelson siegel ASK'!$E$6,'[1]nelson siegel ASK'!$E$7)</f>
        <v>#NAME?</v>
      </c>
      <c r="W118"/>
    </row>
    <row r="119" spans="1:23">
      <c r="A119" s="1" t="s">
        <v>306</v>
      </c>
      <c r="B119" t="s">
        <v>307</v>
      </c>
      <c r="C119" s="7">
        <f t="shared" si="15"/>
        <v>43966</v>
      </c>
      <c r="D119" s="7">
        <f t="shared" si="16"/>
        <v>0</v>
      </c>
      <c r="E119" s="7"/>
      <c r="F119">
        <v>8.75</v>
      </c>
      <c r="G119" t="s">
        <v>72</v>
      </c>
      <c r="H119">
        <v>141.90625</v>
      </c>
      <c r="I119">
        <v>141.96875</v>
      </c>
      <c r="J119">
        <v>8.2469999999999999</v>
      </c>
      <c r="K119">
        <v>8.2469999999999999</v>
      </c>
      <c r="L119">
        <v>4.2119999999999997</v>
      </c>
      <c r="M119">
        <v>4.2149999999999999</v>
      </c>
      <c r="N119">
        <v>4.21</v>
      </c>
      <c r="O119">
        <v>141.96875</v>
      </c>
      <c r="P119">
        <v>143.41915761000001</v>
      </c>
      <c r="Q119">
        <v>2.1</v>
      </c>
      <c r="R119">
        <f t="shared" ca="1" si="17"/>
        <v>120</v>
      </c>
      <c r="S119">
        <f t="shared" ca="1" si="18"/>
        <v>60</v>
      </c>
      <c r="U119">
        <f t="shared" ca="1" si="14"/>
        <v>2.9166666666666665</v>
      </c>
      <c r="V119" t="e">
        <f ca="1">NSbondPrice([1]prices!$O$2,[1]prices!B165,[1]prices!C165/100,'[1]nelson siegel ASK'!$E$4,'[1]nelson siegel ASK'!$E$5,'[1]nelson siegel ASK'!$E$6,'[1]nelson siegel ASK'!$E$7)</f>
        <v>#NAME?</v>
      </c>
    </row>
    <row r="120" spans="1:23">
      <c r="A120" s="1" t="s">
        <v>312</v>
      </c>
      <c r="B120" t="s">
        <v>313</v>
      </c>
      <c r="C120" s="7">
        <f t="shared" si="15"/>
        <v>44331</v>
      </c>
      <c r="D120" s="7">
        <f t="shared" si="16"/>
        <v>0</v>
      </c>
      <c r="E120" s="7"/>
      <c r="F120">
        <v>8.125</v>
      </c>
      <c r="G120" t="s">
        <v>72</v>
      </c>
      <c r="H120">
        <v>137.46875</v>
      </c>
      <c r="I120">
        <v>137.53125</v>
      </c>
      <c r="J120">
        <v>8.8469999999999995</v>
      </c>
      <c r="K120">
        <v>8.8480000000000008</v>
      </c>
      <c r="L120">
        <v>4.2930000000000001</v>
      </c>
      <c r="M120">
        <v>4.2960000000000003</v>
      </c>
      <c r="N120">
        <v>4.2910000000000004</v>
      </c>
      <c r="O120">
        <v>137.53125</v>
      </c>
      <c r="P120">
        <v>138.87805707000001</v>
      </c>
      <c r="Q120">
        <v>2.1</v>
      </c>
      <c r="R120">
        <f t="shared" ca="1" si="17"/>
        <v>120</v>
      </c>
      <c r="S120">
        <f t="shared" ca="1" si="18"/>
        <v>60</v>
      </c>
      <c r="U120">
        <f t="shared" ref="U120:U130" ca="1" si="19">IF(F120&gt;0,S120/(R120+S120)*F120,0)</f>
        <v>2.708333333333333</v>
      </c>
      <c r="V120" t="e">
        <f ca="1">NSbondPrice([1]prices!$O$2,[1]prices!B168,[1]prices!C168/100,'[1]nelson siegel ASK'!$E$4,'[1]nelson siegel ASK'!$E$5,'[1]nelson siegel ASK'!$E$6,'[1]nelson siegel ASK'!$E$7)</f>
        <v>#NAME?</v>
      </c>
    </row>
    <row r="121" spans="1:23">
      <c r="A121" s="1" t="s">
        <v>316</v>
      </c>
      <c r="B121" t="s">
        <v>317</v>
      </c>
      <c r="C121" s="7">
        <f t="shared" si="15"/>
        <v>44515</v>
      </c>
      <c r="D121" s="7">
        <f t="shared" si="16"/>
        <v>0</v>
      </c>
      <c r="E121" s="7"/>
      <c r="F121">
        <v>8</v>
      </c>
      <c r="G121" t="s">
        <v>72</v>
      </c>
      <c r="H121">
        <v>136.921875</v>
      </c>
      <c r="I121">
        <v>136.984375</v>
      </c>
      <c r="J121">
        <v>9.11</v>
      </c>
      <c r="K121">
        <v>9.11</v>
      </c>
      <c r="L121">
        <v>4.3239999999999998</v>
      </c>
      <c r="M121">
        <v>4.3259999999999996</v>
      </c>
      <c r="N121">
        <v>4.3209999999999997</v>
      </c>
      <c r="O121">
        <v>136.984375</v>
      </c>
      <c r="P121">
        <v>138.31046196</v>
      </c>
      <c r="Q121">
        <v>2.1</v>
      </c>
      <c r="R121">
        <f t="shared" ca="1" si="17"/>
        <v>120</v>
      </c>
      <c r="S121">
        <f t="shared" ca="1" si="18"/>
        <v>240</v>
      </c>
      <c r="U121">
        <f t="shared" ca="1" si="19"/>
        <v>5.333333333333333</v>
      </c>
      <c r="V121" t="e">
        <f ca="1">NSbondPrice([1]prices!$O$2,[1]prices!B170,[1]prices!C170/100,'[1]nelson siegel ASK'!$E$4,'[1]nelson siegel ASK'!$E$5,'[1]nelson siegel ASK'!$E$6,'[1]nelson siegel ASK'!$E$7)</f>
        <v>#NAME?</v>
      </c>
    </row>
    <row r="122" spans="1:23">
      <c r="A122" s="1" t="s">
        <v>320</v>
      </c>
      <c r="B122" t="s">
        <v>321</v>
      </c>
      <c r="C122" s="7">
        <f t="shared" si="15"/>
        <v>44880</v>
      </c>
      <c r="D122" s="7">
        <f t="shared" si="16"/>
        <v>0</v>
      </c>
      <c r="E122" s="7"/>
      <c r="F122">
        <v>7.625</v>
      </c>
      <c r="G122" t="s">
        <v>72</v>
      </c>
      <c r="H122">
        <v>134.453125</v>
      </c>
      <c r="I122">
        <v>134.515625</v>
      </c>
      <c r="J122">
        <v>9.6590000000000007</v>
      </c>
      <c r="K122">
        <v>9.6590000000000007</v>
      </c>
      <c r="L122">
        <v>4.3630000000000004</v>
      </c>
      <c r="M122">
        <v>4.3650000000000002</v>
      </c>
      <c r="N122">
        <v>4.3600000000000003</v>
      </c>
      <c r="O122">
        <v>134.515625</v>
      </c>
      <c r="P122">
        <v>135.77955162999999</v>
      </c>
      <c r="Q122">
        <v>2.1</v>
      </c>
      <c r="R122">
        <f t="shared" ca="1" si="17"/>
        <v>120</v>
      </c>
      <c r="S122">
        <f t="shared" ca="1" si="18"/>
        <v>240</v>
      </c>
      <c r="U122">
        <f t="shared" ca="1" si="19"/>
        <v>5.083333333333333</v>
      </c>
      <c r="V122" t="e">
        <f ca="1">NSbondPrice([1]prices!$O$2,[1]prices!B172,[1]prices!C172/100,'[1]nelson siegel ASK'!$E$4,'[1]nelson siegel ASK'!$E$5,'[1]nelson siegel ASK'!$E$6,'[1]nelson siegel ASK'!$E$7)</f>
        <v>#NAME?</v>
      </c>
    </row>
    <row r="123" spans="1:23">
      <c r="A123" s="1" t="s">
        <v>326</v>
      </c>
      <c r="B123" t="s">
        <v>327</v>
      </c>
      <c r="C123" s="7">
        <f t="shared" si="15"/>
        <v>45611</v>
      </c>
      <c r="D123" s="7">
        <f t="shared" si="16"/>
        <v>0</v>
      </c>
      <c r="E123" s="7"/>
      <c r="F123">
        <v>7.5</v>
      </c>
      <c r="G123" t="s">
        <v>72</v>
      </c>
      <c r="H123">
        <v>135.921875</v>
      </c>
      <c r="I123">
        <v>135.984375</v>
      </c>
      <c r="J123">
        <v>10.574999999999999</v>
      </c>
      <c r="K123">
        <v>10.576000000000001</v>
      </c>
      <c r="L123">
        <v>4.3920000000000003</v>
      </c>
      <c r="M123">
        <v>4.3940000000000001</v>
      </c>
      <c r="N123">
        <v>4.3899999999999997</v>
      </c>
      <c r="O123">
        <v>135.984375</v>
      </c>
      <c r="P123">
        <v>137.22758152</v>
      </c>
      <c r="Q123">
        <v>2.1</v>
      </c>
      <c r="R123">
        <f t="shared" ca="1" si="17"/>
        <v>120</v>
      </c>
      <c r="S123">
        <f t="shared" ca="1" si="18"/>
        <v>240</v>
      </c>
      <c r="U123">
        <f t="shared" ca="1" si="19"/>
        <v>5</v>
      </c>
      <c r="V123" t="e">
        <f ca="1">NSbondPrice([1]prices!$O$2,[1]prices!B175,[1]prices!C175/100,'[1]nelson siegel ASK'!$E$4,'[1]nelson siegel ASK'!$E$5,'[1]nelson siegel ASK'!$E$6,'[1]nelson siegel ASK'!$E$7)</f>
        <v>#NAME?</v>
      </c>
    </row>
    <row r="124" spans="1:23">
      <c r="A124" s="1" t="s">
        <v>336</v>
      </c>
      <c r="B124" t="s">
        <v>337</v>
      </c>
      <c r="C124" s="7">
        <f t="shared" si="15"/>
        <v>46341</v>
      </c>
      <c r="D124" s="7">
        <f t="shared" si="16"/>
        <v>0</v>
      </c>
      <c r="E124" s="7"/>
      <c r="F124">
        <v>6.5</v>
      </c>
      <c r="G124" t="s">
        <v>72</v>
      </c>
      <c r="H124">
        <v>125.0625</v>
      </c>
      <c r="I124">
        <v>125.125</v>
      </c>
      <c r="J124">
        <v>11.691000000000001</v>
      </c>
      <c r="K124">
        <v>11.692</v>
      </c>
      <c r="L124">
        <v>4.4779999999999998</v>
      </c>
      <c r="M124">
        <v>4.4800000000000004</v>
      </c>
      <c r="N124">
        <v>4.476</v>
      </c>
      <c r="O124">
        <v>125.125</v>
      </c>
      <c r="P124">
        <v>126.20244565</v>
      </c>
      <c r="Q124">
        <v>2.1</v>
      </c>
      <c r="R124">
        <f t="shared" ca="1" si="17"/>
        <v>120</v>
      </c>
      <c r="S124">
        <f t="shared" ca="1" si="18"/>
        <v>240</v>
      </c>
      <c r="U124">
        <f t="shared" ca="1" si="19"/>
        <v>4.333333333333333</v>
      </c>
      <c r="V124" t="e">
        <f ca="1">NSbondPrice([1]prices!$O$2,[1]prices!B180,[1]prices!C180/100,'[1]nelson siegel ASK'!$E$4,'[1]nelson siegel ASK'!$E$5,'[1]nelson siegel ASK'!$E$6,'[1]nelson siegel ASK'!$E$7)</f>
        <v>#NAME?</v>
      </c>
    </row>
    <row r="125" spans="1:23">
      <c r="A125" s="1" t="s">
        <v>342</v>
      </c>
      <c r="B125" t="s">
        <v>343</v>
      </c>
      <c r="C125" s="7">
        <f t="shared" si="15"/>
        <v>46706</v>
      </c>
      <c r="D125" s="7">
        <f t="shared" si="16"/>
        <v>0</v>
      </c>
      <c r="E125" s="7"/>
      <c r="F125">
        <v>6.125</v>
      </c>
      <c r="G125" t="s">
        <v>72</v>
      </c>
      <c r="H125">
        <v>120.953125</v>
      </c>
      <c r="I125">
        <v>121.015625</v>
      </c>
      <c r="J125">
        <v>12.228</v>
      </c>
      <c r="K125">
        <v>12.228999999999999</v>
      </c>
      <c r="L125">
        <v>4.4889999999999999</v>
      </c>
      <c r="M125">
        <v>4.4909999999999997</v>
      </c>
      <c r="N125">
        <v>4.4870000000000001</v>
      </c>
      <c r="O125">
        <v>121.015625</v>
      </c>
      <c r="P125">
        <v>122.03091033</v>
      </c>
      <c r="Q125">
        <v>2.1</v>
      </c>
      <c r="R125">
        <f t="shared" ca="1" si="17"/>
        <v>120</v>
      </c>
      <c r="S125">
        <f t="shared" ca="1" si="18"/>
        <v>240</v>
      </c>
      <c r="U125">
        <f t="shared" ca="1" si="19"/>
        <v>4.083333333333333</v>
      </c>
      <c r="V125" t="e">
        <f ca="1">NSbondPrice([1]prices!$O$2,[1]prices!B183,[1]prices!C183/100,'[1]nelson siegel ASK'!$E$4,'[1]nelson siegel ASK'!$E$5,'[1]nelson siegel ASK'!$E$6,'[1]nelson siegel ASK'!$E$7)</f>
        <v>#NAME?</v>
      </c>
    </row>
    <row r="126" spans="1:23" s="5" customFormat="1">
      <c r="A126" s="1" t="s">
        <v>346</v>
      </c>
      <c r="B126" t="s">
        <v>347</v>
      </c>
      <c r="C126" s="7">
        <f t="shared" si="15"/>
        <v>47072</v>
      </c>
      <c r="D126" s="7">
        <f t="shared" si="16"/>
        <v>0</v>
      </c>
      <c r="E126" s="7"/>
      <c r="F126">
        <v>5.25</v>
      </c>
      <c r="G126" t="s">
        <v>72</v>
      </c>
      <c r="H126">
        <v>109.671875</v>
      </c>
      <c r="I126">
        <v>109.734375</v>
      </c>
      <c r="J126">
        <v>13.002000000000001</v>
      </c>
      <c r="K126">
        <v>13.003</v>
      </c>
      <c r="L126">
        <v>4.5149999999999997</v>
      </c>
      <c r="M126">
        <v>4.5170000000000003</v>
      </c>
      <c r="N126">
        <v>4.5129999999999999</v>
      </c>
      <c r="O126">
        <v>109.734375</v>
      </c>
      <c r="P126">
        <v>110.60461957</v>
      </c>
      <c r="Q126">
        <v>2.1</v>
      </c>
      <c r="R126">
        <f t="shared" ca="1" si="17"/>
        <v>120</v>
      </c>
      <c r="S126">
        <f t="shared" ca="1" si="18"/>
        <v>240</v>
      </c>
      <c r="T126"/>
      <c r="U126">
        <f t="shared" ca="1" si="19"/>
        <v>3.5</v>
      </c>
      <c r="V126" t="e">
        <f ca="1">NSbondPrice([1]prices!$O$2,[1]prices!B185,[1]prices!C185/100,'[1]nelson siegel ASK'!$E$4,'[1]nelson siegel ASK'!$E$5,'[1]nelson siegel ASK'!$E$6,'[1]nelson siegel ASK'!$E$7)</f>
        <v>#NAME?</v>
      </c>
      <c r="W126"/>
    </row>
    <row r="127" spans="1:23">
      <c r="A127" s="1" t="s">
        <v>352</v>
      </c>
      <c r="B127" t="s">
        <v>353</v>
      </c>
      <c r="C127" s="7">
        <f t="shared" si="15"/>
        <v>47618</v>
      </c>
      <c r="D127" s="7">
        <f t="shared" si="16"/>
        <v>0</v>
      </c>
      <c r="E127" s="7"/>
      <c r="F127">
        <v>6.25</v>
      </c>
      <c r="G127" t="s">
        <v>72</v>
      </c>
      <c r="H127">
        <v>124.328125</v>
      </c>
      <c r="I127">
        <v>124.390625</v>
      </c>
      <c r="J127">
        <v>13.108000000000001</v>
      </c>
      <c r="K127">
        <v>13.109</v>
      </c>
      <c r="L127">
        <v>4.4880000000000004</v>
      </c>
      <c r="M127">
        <v>4.49</v>
      </c>
      <c r="N127">
        <v>4.4859999999999998</v>
      </c>
      <c r="O127">
        <v>124.390625</v>
      </c>
      <c r="P127">
        <v>125.42663043</v>
      </c>
      <c r="Q127">
        <v>2.1</v>
      </c>
      <c r="R127">
        <f t="shared" ca="1" si="17"/>
        <v>120</v>
      </c>
      <c r="S127">
        <f t="shared" ca="1" si="18"/>
        <v>60</v>
      </c>
      <c r="U127">
        <f t="shared" ca="1" si="19"/>
        <v>2.083333333333333</v>
      </c>
      <c r="V127" t="e">
        <f ca="1">NSbondPrice([1]prices!$O$2,[1]prices!B188,[1]prices!C188/100,'[1]nelson siegel ASK'!$E$4,'[1]nelson siegel ASK'!$E$5,'[1]nelson siegel ASK'!$E$6,'[1]nelson siegel ASK'!$E$7)</f>
        <v>#NAME?</v>
      </c>
    </row>
    <row r="128" spans="1:23">
      <c r="A128" s="1" t="s">
        <v>360</v>
      </c>
      <c r="B128" t="s">
        <v>361</v>
      </c>
      <c r="C128" s="7">
        <f t="shared" si="15"/>
        <v>50175</v>
      </c>
      <c r="D128" s="7">
        <f t="shared" si="16"/>
        <v>0</v>
      </c>
      <c r="E128" s="7"/>
      <c r="F128">
        <v>5</v>
      </c>
      <c r="G128" t="s">
        <v>72</v>
      </c>
      <c r="H128">
        <v>108.8125</v>
      </c>
      <c r="I128">
        <v>108.875</v>
      </c>
      <c r="J128">
        <v>15.997999999999999</v>
      </c>
      <c r="K128">
        <v>16</v>
      </c>
      <c r="L128">
        <v>4.452</v>
      </c>
      <c r="M128">
        <v>4.4539999999999997</v>
      </c>
      <c r="N128">
        <v>4.45</v>
      </c>
      <c r="O128">
        <v>108.875</v>
      </c>
      <c r="P128">
        <v>109.70380435</v>
      </c>
      <c r="Q128">
        <v>2.1</v>
      </c>
      <c r="R128">
        <f t="shared" ca="1" si="17"/>
        <v>120</v>
      </c>
      <c r="S128">
        <f t="shared" ca="1" si="18"/>
        <v>60</v>
      </c>
      <c r="U128">
        <f t="shared" ca="1" si="19"/>
        <v>1.6666666666666665</v>
      </c>
      <c r="V128" t="e">
        <f ca="1">NSbondPrice([1]prices!$O$2,[1]prices!B192,[1]prices!C192/100,'[1]nelson siegel ASK'!$E$4,'[1]nelson siegel ASK'!$E$5,'[1]nelson siegel ASK'!$E$6,'[1]nelson siegel ASK'!$E$7)</f>
        <v>#NAME?</v>
      </c>
    </row>
    <row r="129" spans="1:23">
      <c r="A129" s="1" t="s">
        <v>7</v>
      </c>
      <c r="B129" t="s">
        <v>8</v>
      </c>
      <c r="C129" s="7">
        <f t="shared" si="15"/>
        <v>39667</v>
      </c>
      <c r="D129" s="7">
        <f t="shared" si="16"/>
        <v>1</v>
      </c>
      <c r="E129" s="7"/>
      <c r="F129">
        <v>0</v>
      </c>
      <c r="G129" t="s">
        <v>2</v>
      </c>
      <c r="H129">
        <v>1.3657272600000001</v>
      </c>
      <c r="I129">
        <v>1.3557272600000001</v>
      </c>
      <c r="J129">
        <v>6.3E-2</v>
      </c>
      <c r="K129">
        <v>6.3E-2</v>
      </c>
      <c r="L129">
        <v>1.385</v>
      </c>
      <c r="M129">
        <v>1.39</v>
      </c>
      <c r="N129">
        <v>1.38</v>
      </c>
      <c r="O129">
        <v>1.3557272600000001</v>
      </c>
      <c r="P129">
        <v>1.3557272600000001</v>
      </c>
      <c r="Q129">
        <v>2.1</v>
      </c>
      <c r="R129">
        <f t="shared" ca="1" si="17"/>
        <v>22</v>
      </c>
      <c r="S129">
        <f t="shared" ca="1" si="18"/>
        <v>158</v>
      </c>
      <c r="U129">
        <f t="shared" si="19"/>
        <v>0</v>
      </c>
    </row>
    <row r="130" spans="1:23">
      <c r="A130" s="1" t="s">
        <v>9</v>
      </c>
      <c r="B130" t="s">
        <v>10</v>
      </c>
      <c r="C130" s="7">
        <f t="shared" ref="C130:C161" si="20">DATEVALUE(B130)</f>
        <v>39674</v>
      </c>
      <c r="D130" s="7">
        <f t="shared" ref="D130:D161" si="21">IF(MONTH(B130)=2,1,0)+IF(MONTH(B130)=8,1,0)</f>
        <v>1</v>
      </c>
      <c r="E130" s="7"/>
      <c r="F130">
        <v>0</v>
      </c>
      <c r="G130" t="s">
        <v>2</v>
      </c>
      <c r="H130">
        <v>1.51833332</v>
      </c>
      <c r="I130">
        <v>1.50833332</v>
      </c>
      <c r="J130">
        <v>7.6999999999999999E-2</v>
      </c>
      <c r="K130">
        <v>7.6999999999999999E-2</v>
      </c>
      <c r="L130">
        <v>1.54</v>
      </c>
      <c r="M130">
        <v>1.5449999999999999</v>
      </c>
      <c r="N130">
        <v>1.5349999999999999</v>
      </c>
      <c r="O130">
        <v>1.50833332</v>
      </c>
      <c r="P130">
        <v>1.50833332</v>
      </c>
      <c r="Q130">
        <v>2.1</v>
      </c>
      <c r="R130">
        <f t="shared" ref="R130:R161" ca="1" si="22">COUPDAYSNC($R$3,B130,IF(F130&gt;0,2,1))</f>
        <v>29</v>
      </c>
      <c r="S130">
        <f t="shared" ref="S130:S161" ca="1" si="23">COUPDAYBS($R$3,B130,IF(F155&gt;0,2,1))</f>
        <v>151</v>
      </c>
      <c r="U130">
        <f t="shared" si="19"/>
        <v>0</v>
      </c>
    </row>
    <row r="131" spans="1:23">
      <c r="A131" s="1" t="s">
        <v>58</v>
      </c>
      <c r="B131" t="s">
        <v>59</v>
      </c>
      <c r="C131" s="7">
        <f t="shared" si="20"/>
        <v>39675</v>
      </c>
      <c r="D131" s="7">
        <f t="shared" si="21"/>
        <v>1</v>
      </c>
      <c r="E131" s="7"/>
      <c r="F131">
        <v>3.25</v>
      </c>
      <c r="G131" t="s">
        <v>59</v>
      </c>
      <c r="H131">
        <v>100.125</v>
      </c>
      <c r="I131">
        <v>100.15625</v>
      </c>
      <c r="J131">
        <v>8.5000000000000006E-2</v>
      </c>
      <c r="K131">
        <v>8.5000000000000006E-2</v>
      </c>
      <c r="L131">
        <v>1.575</v>
      </c>
      <c r="M131">
        <v>1.756</v>
      </c>
      <c r="N131">
        <v>1.3939999999999999</v>
      </c>
      <c r="O131">
        <v>100.15625</v>
      </c>
      <c r="P131">
        <v>101.50446429</v>
      </c>
      <c r="Q131">
        <v>2.1</v>
      </c>
      <c r="R131">
        <f t="shared" ca="1" si="22"/>
        <v>30</v>
      </c>
      <c r="S131">
        <f t="shared" ca="1" si="23"/>
        <v>150</v>
      </c>
      <c r="T131">
        <f ca="1">I131+U131</f>
        <v>101.50446428571429</v>
      </c>
      <c r="U131">
        <f ca="1">0.5*(S131+1)/(R131+S131+2)*F131</f>
        <v>1.3482142857142858</v>
      </c>
    </row>
    <row r="132" spans="1:23">
      <c r="A132" s="4" t="s">
        <v>60</v>
      </c>
      <c r="B132" s="5" t="s">
        <v>59</v>
      </c>
      <c r="C132" s="7">
        <f t="shared" si="20"/>
        <v>39675</v>
      </c>
      <c r="D132" s="7">
        <f t="shared" si="21"/>
        <v>1</v>
      </c>
      <c r="E132" s="7"/>
      <c r="F132" s="5">
        <v>4.125</v>
      </c>
      <c r="G132" s="5" t="s">
        <v>59</v>
      </c>
      <c r="H132" s="5">
        <v>100.203125</v>
      </c>
      <c r="I132" s="5">
        <v>100.234375</v>
      </c>
      <c r="J132" s="5">
        <v>8.5000000000000006E-2</v>
      </c>
      <c r="K132" s="5">
        <v>8.5000000000000006E-2</v>
      </c>
      <c r="L132" s="5">
        <v>1.5269999999999999</v>
      </c>
      <c r="M132" s="5">
        <v>1.7070000000000001</v>
      </c>
      <c r="N132" s="5">
        <v>1.347</v>
      </c>
      <c r="O132" s="5">
        <v>100.234375</v>
      </c>
      <c r="P132" s="5">
        <v>101.94557005</v>
      </c>
      <c r="Q132" s="5">
        <v>2.1</v>
      </c>
      <c r="R132" s="5">
        <f t="shared" ca="1" si="22"/>
        <v>30</v>
      </c>
      <c r="S132" s="5">
        <f t="shared" ca="1" si="23"/>
        <v>150</v>
      </c>
      <c r="T132" s="5">
        <f ca="1">I132+U132</f>
        <v>101.94557005494505</v>
      </c>
      <c r="U132" s="5">
        <f ca="1">0.5*(S132+1)/(R132+S132+2)*F132</f>
        <v>1.711195054945055</v>
      </c>
      <c r="V132" s="5"/>
      <c r="W132" s="5"/>
    </row>
    <row r="133" spans="1:23" s="5" customFormat="1">
      <c r="A133" s="1" t="s">
        <v>11</v>
      </c>
      <c r="B133" t="s">
        <v>12</v>
      </c>
      <c r="C133" s="7">
        <f t="shared" si="20"/>
        <v>39681</v>
      </c>
      <c r="D133" s="7">
        <f t="shared" si="21"/>
        <v>1</v>
      </c>
      <c r="E133" s="7"/>
      <c r="F133">
        <v>0</v>
      </c>
      <c r="G133" t="s">
        <v>2</v>
      </c>
      <c r="H133">
        <v>1.4262777900000001</v>
      </c>
      <c r="I133">
        <v>1.4162777900000001</v>
      </c>
      <c r="J133">
        <v>0.10100000000000001</v>
      </c>
      <c r="K133">
        <v>0.10100000000000001</v>
      </c>
      <c r="L133">
        <v>1.4470000000000001</v>
      </c>
      <c r="M133">
        <v>1.452</v>
      </c>
      <c r="N133">
        <v>1.4419999999999999</v>
      </c>
      <c r="O133">
        <v>1.4162777900000001</v>
      </c>
      <c r="P133">
        <v>1.4162777900000001</v>
      </c>
      <c r="Q133">
        <v>2.1</v>
      </c>
      <c r="R133">
        <f t="shared" ca="1" si="22"/>
        <v>36</v>
      </c>
      <c r="S133">
        <f t="shared" ca="1" si="23"/>
        <v>144</v>
      </c>
      <c r="T133"/>
      <c r="U133">
        <f>IF(F133&gt;0,S133/(R133+S133)*F133,0)</f>
        <v>0</v>
      </c>
      <c r="V133"/>
      <c r="W133"/>
    </row>
    <row r="134" spans="1:23">
      <c r="A134" s="1" t="s">
        <v>13</v>
      </c>
      <c r="B134" t="s">
        <v>14</v>
      </c>
      <c r="C134" s="7">
        <f t="shared" si="20"/>
        <v>39688</v>
      </c>
      <c r="D134" s="7">
        <f t="shared" si="21"/>
        <v>1</v>
      </c>
      <c r="E134" s="7"/>
      <c r="F134">
        <v>0</v>
      </c>
      <c r="G134" t="s">
        <v>2</v>
      </c>
      <c r="H134">
        <v>1.3504375</v>
      </c>
      <c r="I134">
        <v>1.3404374999999999</v>
      </c>
      <c r="J134">
        <v>0.12</v>
      </c>
      <c r="K134">
        <v>0.12</v>
      </c>
      <c r="L134">
        <v>1.37</v>
      </c>
      <c r="M134">
        <v>1.375</v>
      </c>
      <c r="N134">
        <v>1.365</v>
      </c>
      <c r="O134">
        <v>1.3404374999999999</v>
      </c>
      <c r="P134">
        <v>1.3404374999999999</v>
      </c>
      <c r="Q134">
        <v>2.1</v>
      </c>
      <c r="R134">
        <f t="shared" ca="1" si="22"/>
        <v>43</v>
      </c>
      <c r="S134">
        <f t="shared" ca="1" si="23"/>
        <v>137</v>
      </c>
      <c r="U134">
        <f>IF(F134&gt;0,S134/(R134+S134)*F134,0)</f>
        <v>0</v>
      </c>
    </row>
    <row r="135" spans="1:23">
      <c r="A135" s="1" t="s">
        <v>61</v>
      </c>
      <c r="B135" t="s">
        <v>62</v>
      </c>
      <c r="C135" s="7">
        <f t="shared" si="20"/>
        <v>39691</v>
      </c>
      <c r="D135" s="7">
        <f t="shared" si="21"/>
        <v>1</v>
      </c>
      <c r="E135" s="7"/>
      <c r="F135">
        <v>4.875</v>
      </c>
      <c r="G135" t="s">
        <v>62</v>
      </c>
      <c r="H135">
        <v>100.390625</v>
      </c>
      <c r="I135">
        <v>100.421875</v>
      </c>
      <c r="J135">
        <v>0.128</v>
      </c>
      <c r="K135">
        <v>0.128</v>
      </c>
      <c r="L135">
        <v>1.657</v>
      </c>
      <c r="M135">
        <v>1.7769999999999999</v>
      </c>
      <c r="N135">
        <v>1.5369999999999999</v>
      </c>
      <c r="O135">
        <v>100.421875</v>
      </c>
      <c r="P135">
        <v>102.23675272</v>
      </c>
      <c r="Q135">
        <v>2.1</v>
      </c>
      <c r="R135">
        <f t="shared" ca="1" si="22"/>
        <v>45</v>
      </c>
      <c r="S135">
        <f t="shared" ca="1" si="23"/>
        <v>135</v>
      </c>
      <c r="T135">
        <f ca="1">I135+U135</f>
        <v>102.24330357142857</v>
      </c>
      <c r="U135">
        <f ca="1">0.5*(S135+1)/(R135+S135+2)*F135</f>
        <v>1.8214285714285714</v>
      </c>
    </row>
    <row r="136" spans="1:23">
      <c r="A136" s="4" t="s">
        <v>85</v>
      </c>
      <c r="B136" s="5" t="s">
        <v>86</v>
      </c>
      <c r="C136" s="7">
        <f t="shared" si="20"/>
        <v>39859</v>
      </c>
      <c r="D136" s="7">
        <f t="shared" si="21"/>
        <v>1</v>
      </c>
      <c r="E136" s="7"/>
      <c r="F136" s="5">
        <v>3</v>
      </c>
      <c r="G136" s="5" t="s">
        <v>59</v>
      </c>
      <c r="H136" s="5">
        <v>100.53125</v>
      </c>
      <c r="I136" s="5">
        <v>100.5625</v>
      </c>
      <c r="J136" s="5">
        <v>0.57799999999999996</v>
      </c>
      <c r="K136" s="5">
        <v>0.57799999999999996</v>
      </c>
      <c r="L136" s="5">
        <v>2.0529999999999999</v>
      </c>
      <c r="M136" s="5">
        <v>2.08</v>
      </c>
      <c r="N136" s="5">
        <v>2.0259999999999998</v>
      </c>
      <c r="O136" s="5">
        <v>100.5625</v>
      </c>
      <c r="P136" s="5">
        <v>101.80700548999999</v>
      </c>
      <c r="Q136" s="5">
        <v>2.1</v>
      </c>
      <c r="R136" s="5">
        <f t="shared" ca="1" si="22"/>
        <v>30</v>
      </c>
      <c r="S136" s="5">
        <f t="shared" ca="1" si="23"/>
        <v>150</v>
      </c>
      <c r="T136" s="5"/>
      <c r="U136" s="5">
        <f t="shared" ref="U136:U167" ca="1" si="24">IF(F136&gt;0,S136/(R136+S136)*F136,0)</f>
        <v>2.5</v>
      </c>
      <c r="V136" s="5"/>
      <c r="W136" s="5"/>
    </row>
    <row r="137" spans="1:23" s="5" customFormat="1">
      <c r="A137" s="4" t="s">
        <v>87</v>
      </c>
      <c r="B137" s="5" t="s">
        <v>86</v>
      </c>
      <c r="C137" s="7">
        <f t="shared" si="20"/>
        <v>39859</v>
      </c>
      <c r="D137" s="7">
        <f t="shared" si="21"/>
        <v>1</v>
      </c>
      <c r="E137" s="7"/>
      <c r="F137" s="5">
        <v>4.5</v>
      </c>
      <c r="G137" s="5" t="s">
        <v>59</v>
      </c>
      <c r="H137" s="5">
        <v>101.375</v>
      </c>
      <c r="I137" s="5">
        <v>101.40625</v>
      </c>
      <c r="J137" s="5">
        <v>0.57399999999999995</v>
      </c>
      <c r="K137" s="5">
        <v>0.57399999999999995</v>
      </c>
      <c r="L137" s="5">
        <v>2.0939999999999999</v>
      </c>
      <c r="M137" s="5">
        <v>2.12</v>
      </c>
      <c r="N137" s="5">
        <v>2.0670000000000002</v>
      </c>
      <c r="O137" s="5">
        <v>101.40625</v>
      </c>
      <c r="P137" s="5">
        <v>103.27300824</v>
      </c>
      <c r="Q137" s="5">
        <v>2.1</v>
      </c>
      <c r="R137" s="5">
        <f t="shared" ca="1" si="22"/>
        <v>30</v>
      </c>
      <c r="S137" s="5">
        <f t="shared" ca="1" si="23"/>
        <v>150</v>
      </c>
      <c r="U137" s="5">
        <f t="shared" ca="1" si="24"/>
        <v>3.75</v>
      </c>
    </row>
    <row r="138" spans="1:23">
      <c r="A138" s="1" t="s">
        <v>88</v>
      </c>
      <c r="B138" t="s">
        <v>89</v>
      </c>
      <c r="C138" s="7">
        <f t="shared" si="20"/>
        <v>39872</v>
      </c>
      <c r="D138" s="7">
        <f t="shared" si="21"/>
        <v>1</v>
      </c>
      <c r="E138" s="7"/>
      <c r="F138">
        <v>4.75</v>
      </c>
      <c r="G138" t="s">
        <v>62</v>
      </c>
      <c r="H138">
        <v>101.640625</v>
      </c>
      <c r="I138">
        <v>101.671875</v>
      </c>
      <c r="J138">
        <v>0.61599999999999999</v>
      </c>
      <c r="K138">
        <v>0.61599999999999999</v>
      </c>
      <c r="L138">
        <v>2.077</v>
      </c>
      <c r="M138">
        <v>2.1019999999999999</v>
      </c>
      <c r="N138">
        <v>2.052</v>
      </c>
      <c r="O138">
        <v>101.671875</v>
      </c>
      <c r="P138">
        <v>103.44021739</v>
      </c>
      <c r="Q138">
        <v>2.1</v>
      </c>
      <c r="R138">
        <f t="shared" ca="1" si="22"/>
        <v>45</v>
      </c>
      <c r="S138">
        <f t="shared" ca="1" si="23"/>
        <v>135</v>
      </c>
      <c r="U138">
        <f t="shared" ca="1" si="24"/>
        <v>3.5625</v>
      </c>
    </row>
    <row r="139" spans="1:23" s="5" customFormat="1">
      <c r="A139" s="4" t="s">
        <v>112</v>
      </c>
      <c r="B139" s="5" t="s">
        <v>113</v>
      </c>
      <c r="C139" s="7">
        <f t="shared" si="20"/>
        <v>40040</v>
      </c>
      <c r="D139" s="7">
        <f t="shared" si="21"/>
        <v>1</v>
      </c>
      <c r="E139" s="7"/>
      <c r="F139" s="5">
        <v>3.5</v>
      </c>
      <c r="G139" s="5" t="s">
        <v>59</v>
      </c>
      <c r="H139" s="5">
        <v>101.296875</v>
      </c>
      <c r="I139" s="5">
        <v>101.359375</v>
      </c>
      <c r="J139" s="5">
        <v>1.06</v>
      </c>
      <c r="K139" s="5">
        <v>1.06</v>
      </c>
      <c r="L139" s="5">
        <v>2.2530000000000001</v>
      </c>
      <c r="M139" s="5">
        <v>2.282</v>
      </c>
      <c r="N139" s="5">
        <v>2.2240000000000002</v>
      </c>
      <c r="O139" s="5">
        <v>101.359375</v>
      </c>
      <c r="P139" s="5">
        <v>102.81129808</v>
      </c>
      <c r="Q139" s="5">
        <v>2.1</v>
      </c>
      <c r="R139" s="5">
        <f t="shared" ca="1" si="22"/>
        <v>30</v>
      </c>
      <c r="S139" s="5">
        <f t="shared" ca="1" si="23"/>
        <v>150</v>
      </c>
      <c r="U139" s="5">
        <f t="shared" ca="1" si="24"/>
        <v>2.916666666666667</v>
      </c>
      <c r="V139" s="5" t="e">
        <f ca="1">NSbondPrice([1]prices!$O$2,[1]prices!B60,[1]prices!C60/100,'[1]nelson siegel ASK'!$E$4,'[1]nelson siegel ASK'!$E$5,'[1]nelson siegel ASK'!$E$6,'[1]nelson siegel ASK'!$E$7)</f>
        <v>#NAME?</v>
      </c>
    </row>
    <row r="140" spans="1:23">
      <c r="A140" s="1" t="s">
        <v>114</v>
      </c>
      <c r="B140" t="s">
        <v>113</v>
      </c>
      <c r="C140" s="7">
        <f t="shared" si="20"/>
        <v>40040</v>
      </c>
      <c r="D140" s="7">
        <f t="shared" si="21"/>
        <v>1</v>
      </c>
      <c r="E140" s="7"/>
      <c r="F140">
        <v>4.875</v>
      </c>
      <c r="G140" t="s">
        <v>59</v>
      </c>
      <c r="H140">
        <v>102.6875</v>
      </c>
      <c r="I140">
        <v>102.75</v>
      </c>
      <c r="J140">
        <v>1.05</v>
      </c>
      <c r="K140">
        <v>1.05</v>
      </c>
      <c r="L140">
        <v>2.3220000000000001</v>
      </c>
      <c r="M140">
        <v>2.35</v>
      </c>
      <c r="N140">
        <v>2.2930000000000001</v>
      </c>
      <c r="O140">
        <v>102.75</v>
      </c>
      <c r="P140">
        <v>104.77232143000001</v>
      </c>
      <c r="Q140">
        <v>2.1</v>
      </c>
      <c r="R140">
        <f t="shared" ca="1" si="22"/>
        <v>30</v>
      </c>
      <c r="S140">
        <f t="shared" ca="1" si="23"/>
        <v>150</v>
      </c>
      <c r="U140">
        <f t="shared" ca="1" si="24"/>
        <v>4.0625</v>
      </c>
      <c r="V140" t="e">
        <f ca="1">NSbondPrice([1]prices!$O$2,[1]prices!B61,[1]prices!C61/100,'[1]nelson siegel ASK'!$E$4,'[1]nelson siegel ASK'!$E$5,'[1]nelson siegel ASK'!$E$6,'[1]nelson siegel ASK'!$E$7)</f>
        <v>#NAME?</v>
      </c>
    </row>
    <row r="141" spans="1:23" s="5" customFormat="1">
      <c r="A141" s="1" t="s">
        <v>115</v>
      </c>
      <c r="B141" t="s">
        <v>113</v>
      </c>
      <c r="C141" s="7">
        <f t="shared" si="20"/>
        <v>40040</v>
      </c>
      <c r="D141" s="7">
        <f t="shared" si="21"/>
        <v>1</v>
      </c>
      <c r="E141" s="7"/>
      <c r="F141">
        <v>6</v>
      </c>
      <c r="G141" t="s">
        <v>59</v>
      </c>
      <c r="H141">
        <v>103.90625</v>
      </c>
      <c r="I141">
        <v>103.96875</v>
      </c>
      <c r="J141">
        <v>1.0429999999999999</v>
      </c>
      <c r="K141">
        <v>1.0429999999999999</v>
      </c>
      <c r="L141">
        <v>2.3029999999999999</v>
      </c>
      <c r="M141">
        <v>2.331</v>
      </c>
      <c r="N141">
        <v>2.274</v>
      </c>
      <c r="O141">
        <v>103.96875</v>
      </c>
      <c r="P141">
        <v>106.45776099</v>
      </c>
      <c r="Q141">
        <v>2.1</v>
      </c>
      <c r="R141">
        <f t="shared" ca="1" si="22"/>
        <v>30</v>
      </c>
      <c r="S141">
        <f t="shared" ca="1" si="23"/>
        <v>150</v>
      </c>
      <c r="T141"/>
      <c r="U141">
        <f t="shared" ca="1" si="24"/>
        <v>5</v>
      </c>
      <c r="V141" t="e">
        <f ca="1">NSbondPrice([1]prices!$O$2,[1]prices!B62,[1]prices!C62/100,'[1]nelson siegel ASK'!$E$4,'[1]nelson siegel ASK'!$E$5,'[1]nelson siegel ASK'!$E$6,'[1]nelson siegel ASK'!$E$7)</f>
        <v>#NAME?</v>
      </c>
      <c r="W141"/>
    </row>
    <row r="142" spans="1:23">
      <c r="A142" s="1" t="s">
        <v>116</v>
      </c>
      <c r="B142" t="s">
        <v>117</v>
      </c>
      <c r="C142" s="7">
        <f t="shared" si="20"/>
        <v>40056</v>
      </c>
      <c r="D142" s="7">
        <f t="shared" si="21"/>
        <v>1</v>
      </c>
      <c r="E142" s="7"/>
      <c r="F142">
        <v>4</v>
      </c>
      <c r="G142" t="s">
        <v>62</v>
      </c>
      <c r="H142">
        <v>101.859375</v>
      </c>
      <c r="I142">
        <v>101.921875</v>
      </c>
      <c r="J142">
        <v>1.099</v>
      </c>
      <c r="K142">
        <v>1.099</v>
      </c>
      <c r="L142">
        <v>2.29</v>
      </c>
      <c r="M142">
        <v>2.3180000000000001</v>
      </c>
      <c r="N142">
        <v>2.262</v>
      </c>
      <c r="O142">
        <v>101.921875</v>
      </c>
      <c r="P142">
        <v>103.41100543</v>
      </c>
      <c r="Q142">
        <v>2.1</v>
      </c>
      <c r="R142">
        <f t="shared" ca="1" si="22"/>
        <v>45</v>
      </c>
      <c r="S142">
        <f t="shared" ca="1" si="23"/>
        <v>135</v>
      </c>
      <c r="U142">
        <f t="shared" ca="1" si="24"/>
        <v>3</v>
      </c>
      <c r="V142" t="e">
        <f ca="1">NSbondPrice([1]prices!$O$2,[1]prices!B63,[1]prices!C63/100,'[1]nelson siegel ASK'!$E$4,'[1]nelson siegel ASK'!$E$5,'[1]nelson siegel ASK'!$E$6,'[1]nelson siegel ASK'!$E$7)</f>
        <v>#NAME?</v>
      </c>
    </row>
    <row r="143" spans="1:23" s="5" customFormat="1">
      <c r="A143" s="4" t="s">
        <v>139</v>
      </c>
      <c r="B143" s="5" t="s">
        <v>140</v>
      </c>
      <c r="C143" s="7">
        <f t="shared" si="20"/>
        <v>40224</v>
      </c>
      <c r="D143" s="7">
        <f t="shared" si="21"/>
        <v>1</v>
      </c>
      <c r="E143" s="7"/>
      <c r="F143" s="5">
        <v>3.5</v>
      </c>
      <c r="G143" s="5" t="s">
        <v>59</v>
      </c>
      <c r="H143" s="5">
        <v>101.828125</v>
      </c>
      <c r="I143" s="5">
        <v>101.890625</v>
      </c>
      <c r="J143" s="5">
        <v>1.5349999999999999</v>
      </c>
      <c r="K143" s="5">
        <v>1.5349999999999999</v>
      </c>
      <c r="L143" s="5">
        <v>2.298</v>
      </c>
      <c r="M143" s="5">
        <v>2.3180000000000001</v>
      </c>
      <c r="N143" s="5">
        <v>2.278</v>
      </c>
      <c r="O143" s="5">
        <v>101.890625</v>
      </c>
      <c r="P143" s="5">
        <v>103.34254808</v>
      </c>
      <c r="Q143" s="5">
        <v>2.1</v>
      </c>
      <c r="R143" s="5">
        <f t="shared" ca="1" si="22"/>
        <v>30</v>
      </c>
      <c r="S143" s="5">
        <f t="shared" ca="1" si="23"/>
        <v>150</v>
      </c>
      <c r="U143" s="5">
        <f t="shared" ca="1" si="24"/>
        <v>2.916666666666667</v>
      </c>
      <c r="V143" s="5" t="e">
        <f ca="1">NSbondPrice([1]prices!$O$2,[1]prices!B75,[1]prices!C75/100,'[1]nelson siegel ASK'!$E$4,'[1]nelson siegel ASK'!$E$5,'[1]nelson siegel ASK'!$E$6,'[1]nelson siegel ASK'!$E$7)</f>
        <v>#NAME?</v>
      </c>
    </row>
    <row r="144" spans="1:23">
      <c r="A144" s="1" t="s">
        <v>141</v>
      </c>
      <c r="B144" t="s">
        <v>140</v>
      </c>
      <c r="C144" s="7">
        <f t="shared" si="20"/>
        <v>40224</v>
      </c>
      <c r="D144" s="7">
        <f t="shared" si="21"/>
        <v>1</v>
      </c>
      <c r="E144" s="7"/>
      <c r="F144">
        <v>4.75</v>
      </c>
      <c r="G144" t="s">
        <v>59</v>
      </c>
      <c r="H144">
        <v>103.703125</v>
      </c>
      <c r="I144">
        <v>103.765625</v>
      </c>
      <c r="J144">
        <v>1.518</v>
      </c>
      <c r="K144">
        <v>1.518</v>
      </c>
      <c r="L144">
        <v>2.335</v>
      </c>
      <c r="M144">
        <v>2.355</v>
      </c>
      <c r="N144">
        <v>2.3159999999999998</v>
      </c>
      <c r="O144">
        <v>103.765625</v>
      </c>
      <c r="P144">
        <v>105.73609202999999</v>
      </c>
      <c r="Q144">
        <v>2.1</v>
      </c>
      <c r="R144">
        <f t="shared" ca="1" si="22"/>
        <v>30</v>
      </c>
      <c r="S144">
        <f t="shared" ca="1" si="23"/>
        <v>150</v>
      </c>
      <c r="U144">
        <f t="shared" ca="1" si="24"/>
        <v>3.9583333333333335</v>
      </c>
      <c r="V144" t="e">
        <f ca="1">NSbondPrice([1]prices!$O$2,[1]prices!B76,[1]prices!C76/100,'[1]nelson siegel ASK'!$E$4,'[1]nelson siegel ASK'!$E$5,'[1]nelson siegel ASK'!$E$6,'[1]nelson siegel ASK'!$E$7)</f>
        <v>#NAME?</v>
      </c>
    </row>
    <row r="145" spans="1:23" s="5" customFormat="1">
      <c r="A145" s="1" t="s">
        <v>142</v>
      </c>
      <c r="B145" t="s">
        <v>140</v>
      </c>
      <c r="C145" s="7">
        <f t="shared" si="20"/>
        <v>40224</v>
      </c>
      <c r="D145" s="7">
        <f t="shared" si="21"/>
        <v>1</v>
      </c>
      <c r="E145" s="7"/>
      <c r="F145">
        <v>6.5</v>
      </c>
      <c r="G145" t="s">
        <v>59</v>
      </c>
      <c r="H145">
        <v>106.453125</v>
      </c>
      <c r="I145">
        <v>106.515625</v>
      </c>
      <c r="J145">
        <v>1.4970000000000001</v>
      </c>
      <c r="K145">
        <v>1.4970000000000001</v>
      </c>
      <c r="L145">
        <v>2.3090000000000002</v>
      </c>
      <c r="M145">
        <v>2.3279999999999998</v>
      </c>
      <c r="N145">
        <v>2.2890000000000001</v>
      </c>
      <c r="O145">
        <v>106.515625</v>
      </c>
      <c r="P145">
        <v>109.21205356999999</v>
      </c>
      <c r="Q145">
        <v>2.1</v>
      </c>
      <c r="R145">
        <f t="shared" ca="1" si="22"/>
        <v>30</v>
      </c>
      <c r="S145">
        <f t="shared" ca="1" si="23"/>
        <v>150</v>
      </c>
      <c r="T145"/>
      <c r="U145">
        <f t="shared" ca="1" si="24"/>
        <v>5.416666666666667</v>
      </c>
      <c r="V145" t="e">
        <f ca="1">NSbondPrice([1]prices!$O$2,[1]prices!B77,[1]prices!C77/100,'[1]nelson siegel ASK'!$E$4,'[1]nelson siegel ASK'!$E$5,'[1]nelson siegel ASK'!$E$6,'[1]nelson siegel ASK'!$E$7)</f>
        <v>#NAME?</v>
      </c>
      <c r="W145"/>
    </row>
    <row r="146" spans="1:23">
      <c r="A146" s="1" t="s">
        <v>143</v>
      </c>
      <c r="B146" t="s">
        <v>144</v>
      </c>
      <c r="C146" s="7">
        <f t="shared" si="20"/>
        <v>40237</v>
      </c>
      <c r="D146" s="7">
        <f t="shared" si="21"/>
        <v>1</v>
      </c>
      <c r="E146" s="7"/>
      <c r="F146">
        <v>2</v>
      </c>
      <c r="G146" t="s">
        <v>62</v>
      </c>
      <c r="H146">
        <v>99.421875</v>
      </c>
      <c r="I146">
        <v>99.484375</v>
      </c>
      <c r="J146">
        <v>1.5980000000000001</v>
      </c>
      <c r="K146">
        <v>1.5980000000000001</v>
      </c>
      <c r="L146">
        <v>2.3439999999999999</v>
      </c>
      <c r="M146">
        <v>2.363</v>
      </c>
      <c r="N146">
        <v>2.3239999999999998</v>
      </c>
      <c r="O146">
        <v>99.484375</v>
      </c>
      <c r="P146">
        <v>100.22894022</v>
      </c>
      <c r="Q146">
        <v>2.1</v>
      </c>
      <c r="R146">
        <f t="shared" ca="1" si="22"/>
        <v>45</v>
      </c>
      <c r="S146">
        <f t="shared" ca="1" si="23"/>
        <v>135</v>
      </c>
      <c r="U146">
        <f t="shared" ca="1" si="24"/>
        <v>1.5</v>
      </c>
      <c r="V146" t="e">
        <f ca="1">NSbondPrice([1]prices!$O$2,[1]prices!B78,[1]prices!C78/100,'[1]nelson siegel ASK'!$E$4,'[1]nelson siegel ASK'!$E$5,'[1]nelson siegel ASK'!$E$6,'[1]nelson siegel ASK'!$E$7)</f>
        <v>#NAME?</v>
      </c>
    </row>
    <row r="147" spans="1:23" s="5" customFormat="1">
      <c r="A147" s="1" t="s">
        <v>164</v>
      </c>
      <c r="B147" t="s">
        <v>165</v>
      </c>
      <c r="C147" s="7">
        <f t="shared" si="20"/>
        <v>40405</v>
      </c>
      <c r="D147" s="7">
        <f t="shared" si="21"/>
        <v>1</v>
      </c>
      <c r="E147" s="7"/>
      <c r="F147">
        <v>4.125</v>
      </c>
      <c r="G147" t="s">
        <v>59</v>
      </c>
      <c r="H147">
        <v>103.28125</v>
      </c>
      <c r="I147">
        <v>103.34375</v>
      </c>
      <c r="J147">
        <v>1.988</v>
      </c>
      <c r="K147">
        <v>1.988</v>
      </c>
      <c r="L147">
        <v>2.484</v>
      </c>
      <c r="M147">
        <v>2.4990000000000001</v>
      </c>
      <c r="N147">
        <v>2.4689999999999999</v>
      </c>
      <c r="O147">
        <v>103.34375</v>
      </c>
      <c r="P147">
        <v>105.05494505</v>
      </c>
      <c r="Q147">
        <v>2.1</v>
      </c>
      <c r="R147">
        <f t="shared" ca="1" si="22"/>
        <v>30</v>
      </c>
      <c r="S147">
        <f t="shared" ca="1" si="23"/>
        <v>150</v>
      </c>
      <c r="T147"/>
      <c r="U147">
        <f t="shared" ca="1" si="24"/>
        <v>3.4375</v>
      </c>
      <c r="V147" t="e">
        <f ca="1">NSbondPrice([1]prices!$O$2,[1]prices!B89,[1]prices!C89/100,'[1]nelson siegel ASK'!$E$4,'[1]nelson siegel ASK'!$E$5,'[1]nelson siegel ASK'!$E$6,'[1]nelson siegel ASK'!$E$7)</f>
        <v>#NAME?</v>
      </c>
      <c r="W147"/>
    </row>
    <row r="148" spans="1:23">
      <c r="A148" s="4" t="s">
        <v>166</v>
      </c>
      <c r="B148" s="5" t="s">
        <v>165</v>
      </c>
      <c r="C148" s="7">
        <f t="shared" si="20"/>
        <v>40405</v>
      </c>
      <c r="D148" s="7">
        <f t="shared" si="21"/>
        <v>1</v>
      </c>
      <c r="E148" s="7"/>
      <c r="F148" s="5">
        <v>5.75</v>
      </c>
      <c r="G148" s="5" t="s">
        <v>59</v>
      </c>
      <c r="H148" s="5">
        <v>106.5625</v>
      </c>
      <c r="I148" s="5">
        <v>106.625</v>
      </c>
      <c r="J148" s="5">
        <v>1.9550000000000001</v>
      </c>
      <c r="K148" s="5">
        <v>1.9550000000000001</v>
      </c>
      <c r="L148" s="5">
        <v>2.484</v>
      </c>
      <c r="M148" s="5">
        <v>2.4990000000000001</v>
      </c>
      <c r="N148" s="5">
        <v>2.4689999999999999</v>
      </c>
      <c r="O148" s="5">
        <v>106.625</v>
      </c>
      <c r="P148" s="5">
        <v>109.0103022</v>
      </c>
      <c r="Q148" s="5">
        <v>2.1</v>
      </c>
      <c r="R148" s="5">
        <f t="shared" ca="1" si="22"/>
        <v>30</v>
      </c>
      <c r="S148" s="5">
        <f t="shared" ca="1" si="23"/>
        <v>150</v>
      </c>
      <c r="T148" s="5"/>
      <c r="U148" s="5">
        <f t="shared" ca="1" si="24"/>
        <v>4.791666666666667</v>
      </c>
      <c r="V148" s="5" t="e">
        <f ca="1">NSbondPrice([1]prices!$O$2,[1]prices!B90,[1]prices!C90/100,'[1]nelson siegel ASK'!$E$4,'[1]nelson siegel ASK'!$E$5,'[1]nelson siegel ASK'!$E$6,'[1]nelson siegel ASK'!$E$7)</f>
        <v>#NAME?</v>
      </c>
      <c r="W148" s="5"/>
    </row>
    <row r="149" spans="1:23" s="5" customFormat="1">
      <c r="A149" s="4" t="s">
        <v>177</v>
      </c>
      <c r="B149" s="5" t="s">
        <v>178</v>
      </c>
      <c r="C149" s="7">
        <f t="shared" si="20"/>
        <v>40589</v>
      </c>
      <c r="D149" s="7">
        <f t="shared" si="21"/>
        <v>1</v>
      </c>
      <c r="E149" s="7"/>
      <c r="F149" s="5">
        <v>5</v>
      </c>
      <c r="G149" s="5" t="s">
        <v>59</v>
      </c>
      <c r="H149" s="5">
        <v>105.9375</v>
      </c>
      <c r="I149" s="5">
        <v>106</v>
      </c>
      <c r="J149" s="5">
        <v>2.415</v>
      </c>
      <c r="K149" s="5">
        <v>2.415</v>
      </c>
      <c r="L149" s="5">
        <v>2.597</v>
      </c>
      <c r="M149" s="5">
        <v>2.609</v>
      </c>
      <c r="N149" s="5">
        <v>2.585</v>
      </c>
      <c r="O149" s="5">
        <v>106</v>
      </c>
      <c r="P149" s="5">
        <v>108.07417581999999</v>
      </c>
      <c r="Q149" s="5">
        <v>2.1</v>
      </c>
      <c r="R149" s="5">
        <f t="shared" ca="1" si="22"/>
        <v>30</v>
      </c>
      <c r="S149" s="5">
        <f t="shared" ca="1" si="23"/>
        <v>150</v>
      </c>
      <c r="U149" s="5">
        <f t="shared" ca="1" si="24"/>
        <v>4.166666666666667</v>
      </c>
      <c r="V149" s="5" t="e">
        <f ca="1">NSbondPrice([1]prices!$O$2,[1]prices!B96,[1]prices!C96/100,'[1]nelson siegel ASK'!$E$4,'[1]nelson siegel ASK'!$E$5,'[1]nelson siegel ASK'!$E$6,'[1]nelson siegel ASK'!$E$7)</f>
        <v>#NAME?</v>
      </c>
    </row>
    <row r="150" spans="1:23">
      <c r="A150" s="1" t="s">
        <v>179</v>
      </c>
      <c r="B150" t="s">
        <v>180</v>
      </c>
      <c r="C150" s="7">
        <f t="shared" si="20"/>
        <v>40602</v>
      </c>
      <c r="D150" s="7">
        <f t="shared" si="21"/>
        <v>1</v>
      </c>
      <c r="E150" s="7"/>
      <c r="F150">
        <v>4.5</v>
      </c>
      <c r="G150" t="s">
        <v>62</v>
      </c>
      <c r="H150">
        <v>104.578125</v>
      </c>
      <c r="I150">
        <v>104.640625</v>
      </c>
      <c r="J150">
        <v>2.472</v>
      </c>
      <c r="K150">
        <v>2.472</v>
      </c>
      <c r="L150">
        <v>2.6709999999999998</v>
      </c>
      <c r="M150">
        <v>2.6829999999999998</v>
      </c>
      <c r="N150">
        <v>2.6589999999999998</v>
      </c>
      <c r="O150">
        <v>104.640625</v>
      </c>
      <c r="P150">
        <v>106.31589674</v>
      </c>
      <c r="Q150">
        <v>2.1</v>
      </c>
      <c r="R150">
        <f t="shared" ca="1" si="22"/>
        <v>45</v>
      </c>
      <c r="S150">
        <f t="shared" ca="1" si="23"/>
        <v>135</v>
      </c>
      <c r="U150">
        <f t="shared" ca="1" si="24"/>
        <v>3.375</v>
      </c>
      <c r="V150" t="e">
        <f ca="1">NSbondPrice([1]prices!$O$2,[1]prices!B97,[1]prices!C97/100,'[1]nelson siegel ASK'!$E$4,'[1]nelson siegel ASK'!$E$5,'[1]nelson siegel ASK'!$E$6,'[1]nelson siegel ASK'!$E$7)</f>
        <v>#NAME?</v>
      </c>
    </row>
    <row r="151" spans="1:23" s="5" customFormat="1">
      <c r="A151" s="1" t="s">
        <v>191</v>
      </c>
      <c r="B151" t="s">
        <v>192</v>
      </c>
      <c r="C151" s="7">
        <f t="shared" si="20"/>
        <v>40770</v>
      </c>
      <c r="D151" s="7">
        <f t="shared" si="21"/>
        <v>1</v>
      </c>
      <c r="E151" s="7"/>
      <c r="F151">
        <v>5</v>
      </c>
      <c r="G151" t="s">
        <v>59</v>
      </c>
      <c r="H151">
        <v>106.5625</v>
      </c>
      <c r="I151">
        <v>106.625</v>
      </c>
      <c r="J151">
        <v>2.85</v>
      </c>
      <c r="K151">
        <v>2.85</v>
      </c>
      <c r="L151">
        <v>2.7549999999999999</v>
      </c>
      <c r="M151">
        <v>2.7650000000000001</v>
      </c>
      <c r="N151">
        <v>2.7450000000000001</v>
      </c>
      <c r="O151">
        <v>106.625</v>
      </c>
      <c r="P151">
        <v>108.69917581999999</v>
      </c>
      <c r="Q151">
        <v>2.1</v>
      </c>
      <c r="R151">
        <f t="shared" ca="1" si="22"/>
        <v>30</v>
      </c>
      <c r="S151">
        <f t="shared" ca="1" si="23"/>
        <v>150</v>
      </c>
      <c r="T151"/>
      <c r="U151">
        <f t="shared" ca="1" si="24"/>
        <v>4.166666666666667</v>
      </c>
      <c r="V151" t="e">
        <f ca="1">NSbondPrice([1]prices!$O$2,[1]prices!B103,[1]prices!C103/100,'[1]nelson siegel ASK'!$E$4,'[1]nelson siegel ASK'!$E$5,'[1]nelson siegel ASK'!$E$6,'[1]nelson siegel ASK'!$E$7)</f>
        <v>#NAME?</v>
      </c>
      <c r="W151"/>
    </row>
    <row r="152" spans="1:23">
      <c r="A152" s="1" t="s">
        <v>193</v>
      </c>
      <c r="B152" t="s">
        <v>194</v>
      </c>
      <c r="C152" s="7">
        <f t="shared" si="20"/>
        <v>40786</v>
      </c>
      <c r="D152" s="7">
        <f t="shared" si="21"/>
        <v>1</v>
      </c>
      <c r="E152" s="7"/>
      <c r="F152">
        <v>4.625</v>
      </c>
      <c r="G152" t="s">
        <v>62</v>
      </c>
      <c r="H152">
        <v>105.28125</v>
      </c>
      <c r="I152">
        <v>105.34375</v>
      </c>
      <c r="J152">
        <v>2.907</v>
      </c>
      <c r="K152">
        <v>2.907</v>
      </c>
      <c r="L152">
        <v>2.8370000000000002</v>
      </c>
      <c r="M152">
        <v>2.847</v>
      </c>
      <c r="N152">
        <v>2.827</v>
      </c>
      <c r="O152">
        <v>105.34375</v>
      </c>
      <c r="P152">
        <v>107.06555707</v>
      </c>
      <c r="Q152">
        <v>2.1</v>
      </c>
      <c r="R152">
        <f t="shared" ca="1" si="22"/>
        <v>45</v>
      </c>
      <c r="S152">
        <f t="shared" ca="1" si="23"/>
        <v>135</v>
      </c>
      <c r="U152">
        <f t="shared" ca="1" si="24"/>
        <v>3.46875</v>
      </c>
      <c r="V152" t="e">
        <f ca="1">NSbondPrice([1]prices!$O$2,[1]prices!B104,[1]prices!C104/100,'[1]nelson siegel ASK'!$E$4,'[1]nelson siegel ASK'!$E$5,'[1]nelson siegel ASK'!$E$6,'[1]nelson siegel ASK'!$E$7)</f>
        <v>#NAME?</v>
      </c>
    </row>
    <row r="153" spans="1:23">
      <c r="A153" s="4" t="s">
        <v>205</v>
      </c>
      <c r="B153" s="5" t="s">
        <v>206</v>
      </c>
      <c r="C153" s="7">
        <f t="shared" si="20"/>
        <v>40954</v>
      </c>
      <c r="D153" s="7">
        <f t="shared" si="21"/>
        <v>1</v>
      </c>
      <c r="E153" s="7"/>
      <c r="F153" s="5">
        <v>4.875</v>
      </c>
      <c r="G153" s="5" t="s">
        <v>59</v>
      </c>
      <c r="H153" s="5">
        <v>106.65625</v>
      </c>
      <c r="I153" s="5">
        <v>106.71875</v>
      </c>
      <c r="J153" s="5">
        <v>3.2810000000000001</v>
      </c>
      <c r="K153" s="5">
        <v>3.2810000000000001</v>
      </c>
      <c r="L153" s="5">
        <v>2.8969999999999998</v>
      </c>
      <c r="M153" s="5">
        <v>2.9060000000000001</v>
      </c>
      <c r="N153" s="5">
        <v>2.8879999999999999</v>
      </c>
      <c r="O153" s="5">
        <v>106.71875</v>
      </c>
      <c r="P153" s="5">
        <v>108.74107143000001</v>
      </c>
      <c r="Q153" s="5">
        <v>2.1</v>
      </c>
      <c r="R153" s="5">
        <f t="shared" ca="1" si="22"/>
        <v>30</v>
      </c>
      <c r="S153" s="5">
        <f t="shared" ca="1" si="23"/>
        <v>150</v>
      </c>
      <c r="T153" s="5"/>
      <c r="U153" s="5">
        <f t="shared" ca="1" si="24"/>
        <v>4.0625</v>
      </c>
      <c r="V153" s="5" t="e">
        <f ca="1">NSbondPrice([1]prices!$O$2,[1]prices!B110,[1]prices!C110/100,'[1]nelson siegel ASK'!$E$4,'[1]nelson siegel ASK'!$E$5,'[1]nelson siegel ASK'!$E$6,'[1]nelson siegel ASK'!$E$7)</f>
        <v>#NAME?</v>
      </c>
      <c r="W153" s="5"/>
    </row>
    <row r="154" spans="1:23">
      <c r="A154" s="1" t="s">
        <v>207</v>
      </c>
      <c r="B154" t="s">
        <v>208</v>
      </c>
      <c r="C154" s="7">
        <f t="shared" si="20"/>
        <v>40968</v>
      </c>
      <c r="D154" s="7">
        <f t="shared" si="21"/>
        <v>1</v>
      </c>
      <c r="E154" s="7"/>
      <c r="F154">
        <v>4.625</v>
      </c>
      <c r="G154" t="s">
        <v>62</v>
      </c>
      <c r="H154">
        <v>105.8125</v>
      </c>
      <c r="I154">
        <v>105.875</v>
      </c>
      <c r="J154">
        <v>3.3359999999999999</v>
      </c>
      <c r="K154">
        <v>3.3359999999999999</v>
      </c>
      <c r="L154">
        <v>2.915</v>
      </c>
      <c r="M154">
        <v>2.9239999999999999</v>
      </c>
      <c r="N154">
        <v>2.9060000000000001</v>
      </c>
      <c r="O154">
        <v>105.875</v>
      </c>
      <c r="P154">
        <v>107.59680707</v>
      </c>
      <c r="Q154">
        <v>2.1</v>
      </c>
      <c r="R154">
        <f t="shared" ca="1" si="22"/>
        <v>45</v>
      </c>
      <c r="S154">
        <f t="shared" ca="1" si="23"/>
        <v>135</v>
      </c>
      <c r="U154">
        <f t="shared" ca="1" si="24"/>
        <v>3.46875</v>
      </c>
      <c r="V154" t="e">
        <f ca="1">NSbondPrice([1]prices!$O$2,[1]prices!B111,[1]prices!C111/100,'[1]nelson siegel ASK'!$E$4,'[1]nelson siegel ASK'!$E$5,'[1]nelson siegel ASK'!$E$6,'[1]nelson siegel ASK'!$E$7)</f>
        <v>#NAME?</v>
      </c>
    </row>
    <row r="155" spans="1:23">
      <c r="A155" s="4" t="s">
        <v>219</v>
      </c>
      <c r="B155" s="5" t="s">
        <v>220</v>
      </c>
      <c r="C155" s="7">
        <f t="shared" si="20"/>
        <v>41136</v>
      </c>
      <c r="D155" s="7">
        <f t="shared" si="21"/>
        <v>1</v>
      </c>
      <c r="E155" s="7"/>
      <c r="F155" s="5">
        <v>4.375</v>
      </c>
      <c r="G155" s="5" t="s">
        <v>59</v>
      </c>
      <c r="H155" s="5">
        <v>105.265625</v>
      </c>
      <c r="I155" s="5">
        <v>105.328125</v>
      </c>
      <c r="J155" s="5">
        <v>3.7309999999999999</v>
      </c>
      <c r="K155" s="5">
        <v>3.7309999999999999</v>
      </c>
      <c r="L155" s="5">
        <v>2.9870000000000001</v>
      </c>
      <c r="M155" s="5">
        <v>2.9950000000000001</v>
      </c>
      <c r="N155" s="5">
        <v>2.9790000000000001</v>
      </c>
      <c r="O155" s="5">
        <v>105.328125</v>
      </c>
      <c r="P155" s="5">
        <v>107.14302884999999</v>
      </c>
      <c r="Q155" s="5">
        <v>2.1</v>
      </c>
      <c r="R155" s="5">
        <f t="shared" ca="1" si="22"/>
        <v>30</v>
      </c>
      <c r="S155" s="5">
        <f t="shared" ca="1" si="23"/>
        <v>150</v>
      </c>
      <c r="T155" s="5"/>
      <c r="U155" s="5">
        <f t="shared" ca="1" si="24"/>
        <v>3.6458333333333335</v>
      </c>
      <c r="V155" s="5" t="e">
        <f ca="1">NSbondPrice([1]prices!$O$2,[1]prices!B117,[1]prices!C117/100,'[1]nelson siegel ASK'!$E$4,'[1]nelson siegel ASK'!$E$5,'[1]nelson siegel ASK'!$E$6,'[1]nelson siegel ASK'!$E$7)</f>
        <v>#NAME?</v>
      </c>
      <c r="W155" s="5"/>
    </row>
    <row r="156" spans="1:23">
      <c r="A156" s="1" t="s">
        <v>221</v>
      </c>
      <c r="B156" t="s">
        <v>222</v>
      </c>
      <c r="C156" s="7">
        <f t="shared" si="20"/>
        <v>41152</v>
      </c>
      <c r="D156" s="7">
        <f t="shared" si="21"/>
        <v>1</v>
      </c>
      <c r="E156" s="7"/>
      <c r="F156">
        <v>4.125</v>
      </c>
      <c r="G156" t="s">
        <v>62</v>
      </c>
      <c r="H156">
        <v>104.125</v>
      </c>
      <c r="I156">
        <v>104.1875</v>
      </c>
      <c r="J156">
        <v>3.79</v>
      </c>
      <c r="K156">
        <v>3.79</v>
      </c>
      <c r="L156">
        <v>3.0449999999999999</v>
      </c>
      <c r="M156">
        <v>3.0529999999999999</v>
      </c>
      <c r="N156">
        <v>3.0369999999999999</v>
      </c>
      <c r="O156">
        <v>104.1875</v>
      </c>
      <c r="P156">
        <v>105.72316576</v>
      </c>
      <c r="Q156">
        <v>2.1</v>
      </c>
      <c r="R156">
        <f t="shared" ca="1" si="22"/>
        <v>45</v>
      </c>
      <c r="S156">
        <f t="shared" ca="1" si="23"/>
        <v>135</v>
      </c>
      <c r="U156">
        <f t="shared" ca="1" si="24"/>
        <v>3.09375</v>
      </c>
      <c r="V156" t="e">
        <f ca="1">NSbondPrice([1]prices!$O$2,[1]prices!B118,[1]prices!C118/100,'[1]nelson siegel ASK'!$E$4,'[1]nelson siegel ASK'!$E$5,'[1]nelson siegel ASK'!$E$6,'[1]nelson siegel ASK'!$E$7)</f>
        <v>#NAME?</v>
      </c>
    </row>
    <row r="157" spans="1:23">
      <c r="A157" s="4" t="s">
        <v>235</v>
      </c>
      <c r="B157" s="5" t="s">
        <v>236</v>
      </c>
      <c r="C157" s="7">
        <f t="shared" si="20"/>
        <v>41320</v>
      </c>
      <c r="D157" s="7">
        <f t="shared" si="21"/>
        <v>1</v>
      </c>
      <c r="E157" s="7"/>
      <c r="F157" s="5">
        <v>3.875</v>
      </c>
      <c r="G157" s="5" t="s">
        <v>59</v>
      </c>
      <c r="H157" s="5">
        <v>103.171875</v>
      </c>
      <c r="I157" s="5">
        <v>103.234375</v>
      </c>
      <c r="J157" s="5">
        <v>4.1870000000000003</v>
      </c>
      <c r="K157" s="5">
        <v>4.1870000000000003</v>
      </c>
      <c r="L157" s="5">
        <v>3.1190000000000002</v>
      </c>
      <c r="M157" s="5">
        <v>3.1269999999999998</v>
      </c>
      <c r="N157" s="5">
        <v>3.1120000000000001</v>
      </c>
      <c r="O157" s="5">
        <v>103.234375</v>
      </c>
      <c r="P157" s="5">
        <v>104.84186126</v>
      </c>
      <c r="Q157" s="5">
        <v>2.1</v>
      </c>
      <c r="R157" s="5">
        <f t="shared" ca="1" si="22"/>
        <v>30</v>
      </c>
      <c r="S157" s="5">
        <f t="shared" ca="1" si="23"/>
        <v>150</v>
      </c>
      <c r="T157" s="5"/>
      <c r="U157" s="5">
        <f t="shared" ca="1" si="24"/>
        <v>3.229166666666667</v>
      </c>
      <c r="V157" s="5" t="e">
        <f ca="1">NSbondPrice([1]prices!$O$2,[1]prices!B125,[1]prices!C125/100,'[1]nelson siegel ASK'!$E$4,'[1]nelson siegel ASK'!$E$5,'[1]nelson siegel ASK'!$E$6,'[1]nelson siegel ASK'!$E$7)</f>
        <v>#NAME?</v>
      </c>
      <c r="W157" s="5"/>
    </row>
    <row r="158" spans="1:23">
      <c r="A158" s="1" t="s">
        <v>237</v>
      </c>
      <c r="B158" t="s">
        <v>238</v>
      </c>
      <c r="C158" s="7">
        <f t="shared" si="20"/>
        <v>41333</v>
      </c>
      <c r="D158" s="7">
        <f t="shared" si="21"/>
        <v>1</v>
      </c>
      <c r="E158" s="7"/>
      <c r="F158">
        <v>2.75</v>
      </c>
      <c r="G158" t="s">
        <v>62</v>
      </c>
      <c r="H158">
        <v>98.296875</v>
      </c>
      <c r="I158">
        <v>98.359375</v>
      </c>
      <c r="J158">
        <v>4.33</v>
      </c>
      <c r="K158">
        <v>4.33</v>
      </c>
      <c r="L158">
        <v>3.141</v>
      </c>
      <c r="M158">
        <v>3.1480000000000001</v>
      </c>
      <c r="N158">
        <v>3.133</v>
      </c>
      <c r="O158">
        <v>98.359375</v>
      </c>
      <c r="P158">
        <v>99.383152170000002</v>
      </c>
      <c r="Q158">
        <v>2.1</v>
      </c>
      <c r="R158">
        <f t="shared" ca="1" si="22"/>
        <v>45</v>
      </c>
      <c r="S158">
        <f t="shared" ca="1" si="23"/>
        <v>135</v>
      </c>
      <c r="U158">
        <f t="shared" ca="1" si="24"/>
        <v>2.0625</v>
      </c>
      <c r="V158" t="e">
        <f ca="1">NSbondPrice([1]prices!$O$2,[1]prices!B126,[1]prices!C126/100,'[1]nelson siegel ASK'!$E$4,'[1]nelson siegel ASK'!$E$5,'[1]nelson siegel ASK'!$E$6,'[1]nelson siegel ASK'!$E$7)</f>
        <v>#NAME?</v>
      </c>
    </row>
    <row r="159" spans="1:23">
      <c r="A159" s="4" t="s">
        <v>249</v>
      </c>
      <c r="B159" s="5" t="s">
        <v>250</v>
      </c>
      <c r="C159" s="7">
        <f t="shared" si="20"/>
        <v>41501</v>
      </c>
      <c r="D159" s="7">
        <f t="shared" si="21"/>
        <v>1</v>
      </c>
      <c r="E159" s="7"/>
      <c r="F159" s="5">
        <v>4.25</v>
      </c>
      <c r="G159" s="5" t="s">
        <v>59</v>
      </c>
      <c r="H159" s="5">
        <v>105.046875</v>
      </c>
      <c r="I159" s="5">
        <v>105.109375</v>
      </c>
      <c r="J159" s="5">
        <v>4.5640000000000001</v>
      </c>
      <c r="K159" s="5">
        <v>4.5640000000000001</v>
      </c>
      <c r="L159" s="5">
        <v>3.161</v>
      </c>
      <c r="M159" s="5">
        <v>3.1669999999999998</v>
      </c>
      <c r="N159" s="5">
        <v>3.1539999999999999</v>
      </c>
      <c r="O159" s="5">
        <v>105.109375</v>
      </c>
      <c r="P159" s="5">
        <v>106.87242445</v>
      </c>
      <c r="Q159" s="5">
        <v>2.1</v>
      </c>
      <c r="R159" s="5">
        <f t="shared" ca="1" si="22"/>
        <v>30</v>
      </c>
      <c r="S159" s="5">
        <f t="shared" ca="1" si="23"/>
        <v>150</v>
      </c>
      <c r="T159" s="5"/>
      <c r="U159" s="5">
        <f t="shared" ca="1" si="24"/>
        <v>3.541666666666667</v>
      </c>
      <c r="V159" s="5" t="e">
        <f ca="1">NSbondPrice([1]prices!$O$2,[1]prices!B132,[1]prices!C132/100,'[1]nelson siegel ASK'!$E$4,'[1]nelson siegel ASK'!$E$5,'[1]nelson siegel ASK'!$E$6,'[1]nelson siegel ASK'!$E$7)</f>
        <v>#NAME?</v>
      </c>
      <c r="W159" s="5"/>
    </row>
    <row r="160" spans="1:23">
      <c r="A160" s="1" t="s">
        <v>253</v>
      </c>
      <c r="B160" t="s">
        <v>254</v>
      </c>
      <c r="C160" s="7">
        <f t="shared" si="20"/>
        <v>41685</v>
      </c>
      <c r="D160" s="7">
        <f t="shared" si="21"/>
        <v>1</v>
      </c>
      <c r="E160" s="7"/>
      <c r="F160">
        <v>4</v>
      </c>
      <c r="G160" t="s">
        <v>59</v>
      </c>
      <c r="H160">
        <v>103.734375</v>
      </c>
      <c r="I160">
        <v>103.796875</v>
      </c>
      <c r="J160">
        <v>4.9930000000000003</v>
      </c>
      <c r="K160">
        <v>4.9930000000000003</v>
      </c>
      <c r="L160">
        <v>3.2570000000000001</v>
      </c>
      <c r="M160">
        <v>3.2629999999999999</v>
      </c>
      <c r="N160">
        <v>3.2509999999999999</v>
      </c>
      <c r="O160">
        <v>103.796875</v>
      </c>
      <c r="P160">
        <v>105.45621566</v>
      </c>
      <c r="Q160">
        <v>2.1</v>
      </c>
      <c r="R160">
        <f t="shared" ca="1" si="22"/>
        <v>30</v>
      </c>
      <c r="S160">
        <f t="shared" ca="1" si="23"/>
        <v>150</v>
      </c>
      <c r="U160">
        <f t="shared" ca="1" si="24"/>
        <v>3.3333333333333335</v>
      </c>
      <c r="V160" t="e">
        <f ca="1">NSbondPrice([1]prices!$O$2,[1]prices!B134,[1]prices!C134/100,'[1]nelson siegel ASK'!$E$4,'[1]nelson siegel ASK'!$E$5,'[1]nelson siegel ASK'!$E$6,'[1]nelson siegel ASK'!$E$7)</f>
        <v>#NAME?</v>
      </c>
    </row>
    <row r="161" spans="1:23">
      <c r="A161" s="4" t="s">
        <v>257</v>
      </c>
      <c r="B161" s="5" t="s">
        <v>258</v>
      </c>
      <c r="C161" s="7">
        <f t="shared" si="20"/>
        <v>41866</v>
      </c>
      <c r="D161" s="7">
        <f t="shared" si="21"/>
        <v>1</v>
      </c>
      <c r="E161" s="7"/>
      <c r="F161" s="5">
        <v>4.25</v>
      </c>
      <c r="G161" s="5" t="s">
        <v>59</v>
      </c>
      <c r="H161" s="5">
        <v>105.078125</v>
      </c>
      <c r="I161" s="5">
        <v>105.140625</v>
      </c>
      <c r="J161" s="5">
        <v>5.3559999999999999</v>
      </c>
      <c r="K161" s="5">
        <v>5.3559999999999999</v>
      </c>
      <c r="L161" s="5">
        <v>3.3149999999999999</v>
      </c>
      <c r="M161" s="5">
        <v>3.3210000000000002</v>
      </c>
      <c r="N161" s="5">
        <v>3.31</v>
      </c>
      <c r="O161" s="5">
        <v>105.140625</v>
      </c>
      <c r="P161" s="5">
        <v>106.90367445</v>
      </c>
      <c r="Q161" s="5">
        <v>2.1</v>
      </c>
      <c r="R161" s="5">
        <f t="shared" ca="1" si="22"/>
        <v>30</v>
      </c>
      <c r="S161" s="5">
        <f t="shared" ca="1" si="23"/>
        <v>150</v>
      </c>
      <c r="T161" s="5"/>
      <c r="U161" s="5">
        <f t="shared" ca="1" si="24"/>
        <v>3.541666666666667</v>
      </c>
      <c r="V161" s="5" t="e">
        <f ca="1">NSbondPrice([1]prices!$O$2,[1]prices!B136,[1]prices!C136/100,'[1]nelson siegel ASK'!$E$4,'[1]nelson siegel ASK'!$E$5,'[1]nelson siegel ASK'!$E$6,'[1]nelson siegel ASK'!$E$7)</f>
        <v>#NAME?</v>
      </c>
      <c r="W161" s="5"/>
    </row>
    <row r="162" spans="1:23">
      <c r="A162" s="4" t="s">
        <v>261</v>
      </c>
      <c r="B162" s="5" t="s">
        <v>262</v>
      </c>
      <c r="C162" s="7">
        <f t="shared" ref="C162:C193" si="25">DATEVALUE(B162)</f>
        <v>42050</v>
      </c>
      <c r="D162" s="7">
        <f t="shared" ref="D162:D193" si="26">IF(MONTH(B162)=2,1,0)+IF(MONTH(B162)=8,1,0)</f>
        <v>1</v>
      </c>
      <c r="E162" s="7"/>
      <c r="F162" s="5">
        <v>4</v>
      </c>
      <c r="G162" s="5" t="s">
        <v>59</v>
      </c>
      <c r="H162" s="5">
        <v>103.609375</v>
      </c>
      <c r="I162" s="5">
        <v>103.671875</v>
      </c>
      <c r="J162" s="5">
        <v>5.7779999999999996</v>
      </c>
      <c r="K162" s="5">
        <v>5.7779999999999996</v>
      </c>
      <c r="L162" s="5">
        <v>3.3780000000000001</v>
      </c>
      <c r="M162" s="5">
        <v>3.3839999999999999</v>
      </c>
      <c r="N162" s="5">
        <v>3.3730000000000002</v>
      </c>
      <c r="O162" s="5">
        <v>103.671875</v>
      </c>
      <c r="P162" s="5">
        <v>105.33121566</v>
      </c>
      <c r="Q162" s="5">
        <v>2.1</v>
      </c>
      <c r="R162" s="5">
        <f t="shared" ref="R162:R193" ca="1" si="27">COUPDAYSNC($R$3,B162,IF(F162&gt;0,2,1))</f>
        <v>30</v>
      </c>
      <c r="S162" s="5">
        <f t="shared" ref="S162:S193" ca="1" si="28">COUPDAYBS($R$3,B162,IF(F187&gt;0,2,1))</f>
        <v>150</v>
      </c>
      <c r="T162" s="5"/>
      <c r="U162" s="5">
        <f t="shared" ca="1" si="24"/>
        <v>3.3333333333333335</v>
      </c>
      <c r="V162" s="5" t="e">
        <f ca="1">NSbondPrice([1]prices!$O$2,[1]prices!B138,[1]prices!C138/100,'[1]nelson siegel ASK'!$E$4,'[1]nelson siegel ASK'!$E$5,'[1]nelson siegel ASK'!$E$6,'[1]nelson siegel ASK'!$E$7)</f>
        <v>#NAME?</v>
      </c>
      <c r="W162" s="5"/>
    </row>
    <row r="163" spans="1:23">
      <c r="A163" s="1" t="s">
        <v>289</v>
      </c>
      <c r="B163" t="s">
        <v>262</v>
      </c>
      <c r="C163" s="7">
        <f t="shared" si="25"/>
        <v>42050</v>
      </c>
      <c r="D163" s="7">
        <f t="shared" si="26"/>
        <v>1</v>
      </c>
      <c r="E163" s="7"/>
      <c r="F163">
        <v>11.25</v>
      </c>
      <c r="G163" t="s">
        <v>59</v>
      </c>
      <c r="H163">
        <v>145.703125</v>
      </c>
      <c r="I163">
        <v>145.765625</v>
      </c>
      <c r="J163">
        <v>4.9980000000000002</v>
      </c>
      <c r="K163">
        <v>4.9980000000000002</v>
      </c>
      <c r="L163">
        <v>3.431</v>
      </c>
      <c r="M163">
        <v>3.4350000000000001</v>
      </c>
      <c r="N163">
        <v>3.4260000000000002</v>
      </c>
      <c r="O163">
        <v>145.765625</v>
      </c>
      <c r="P163">
        <v>150.4325206</v>
      </c>
      <c r="Q163">
        <v>2.1</v>
      </c>
      <c r="R163">
        <f t="shared" ca="1" si="27"/>
        <v>30</v>
      </c>
      <c r="S163">
        <f t="shared" ca="1" si="28"/>
        <v>150</v>
      </c>
      <c r="U163">
        <f t="shared" ca="1" si="24"/>
        <v>9.375</v>
      </c>
      <c r="V163" t="e">
        <f ca="1">NSbondPrice([1]prices!$O$2,[1]prices!B152,[1]prices!C152/100,'[1]nelson siegel ASK'!$E$4,'[1]nelson siegel ASK'!$E$5,'[1]nelson siegel ASK'!$E$6,'[1]nelson siegel ASK'!$E$7)</f>
        <v>#NAME?</v>
      </c>
    </row>
    <row r="164" spans="1:23">
      <c r="A164" s="4" t="s">
        <v>265</v>
      </c>
      <c r="B164" s="5" t="s">
        <v>266</v>
      </c>
      <c r="C164" s="7">
        <f t="shared" si="25"/>
        <v>42231</v>
      </c>
      <c r="D164" s="7">
        <f t="shared" si="26"/>
        <v>1</v>
      </c>
      <c r="E164" s="7"/>
      <c r="F164" s="5">
        <v>4.25</v>
      </c>
      <c r="G164" s="5" t="s">
        <v>59</v>
      </c>
      <c r="H164" s="5">
        <v>104.8125</v>
      </c>
      <c r="I164" s="5">
        <v>104.875</v>
      </c>
      <c r="J164" s="5">
        <v>6.1150000000000002</v>
      </c>
      <c r="K164" s="5">
        <v>6.1150000000000002</v>
      </c>
      <c r="L164" s="5">
        <v>3.4729999999999999</v>
      </c>
      <c r="M164" s="5">
        <v>3.4769999999999999</v>
      </c>
      <c r="N164" s="5">
        <v>3.468</v>
      </c>
      <c r="O164" s="5">
        <v>104.875</v>
      </c>
      <c r="P164" s="5">
        <v>106.63804945</v>
      </c>
      <c r="Q164" s="5">
        <v>2.1</v>
      </c>
      <c r="R164" s="5">
        <f t="shared" ca="1" si="27"/>
        <v>30</v>
      </c>
      <c r="S164" s="5">
        <f t="shared" ca="1" si="28"/>
        <v>150</v>
      </c>
      <c r="T164" s="5"/>
      <c r="U164" s="5">
        <f t="shared" ca="1" si="24"/>
        <v>3.541666666666667</v>
      </c>
      <c r="V164" s="5" t="e">
        <f ca="1">NSbondPrice([1]prices!$O$2,[1]prices!B140,[1]prices!C140/100,'[1]nelson siegel ASK'!$E$4,'[1]nelson siegel ASK'!$E$5,'[1]nelson siegel ASK'!$E$6,'[1]nelson siegel ASK'!$E$7)</f>
        <v>#NAME?</v>
      </c>
      <c r="W164" s="5"/>
    </row>
    <row r="165" spans="1:23">
      <c r="A165" s="1" t="s">
        <v>290</v>
      </c>
      <c r="B165" t="s">
        <v>266</v>
      </c>
      <c r="C165" s="7">
        <f t="shared" si="25"/>
        <v>42231</v>
      </c>
      <c r="D165" s="7">
        <f t="shared" si="26"/>
        <v>1</v>
      </c>
      <c r="E165" s="7"/>
      <c r="F165">
        <v>10.625</v>
      </c>
      <c r="G165" t="s">
        <v>59</v>
      </c>
      <c r="H165">
        <v>144.125</v>
      </c>
      <c r="I165">
        <v>144.1875</v>
      </c>
      <c r="J165">
        <v>5.3470000000000004</v>
      </c>
      <c r="K165">
        <v>5.3470000000000004</v>
      </c>
      <c r="L165">
        <v>3.5259999999999998</v>
      </c>
      <c r="M165">
        <v>3.53</v>
      </c>
      <c r="N165">
        <v>3.5219999999999998</v>
      </c>
      <c r="O165">
        <v>144.1875</v>
      </c>
      <c r="P165">
        <v>148.59512362999999</v>
      </c>
      <c r="Q165">
        <v>2.1</v>
      </c>
      <c r="R165">
        <f t="shared" ca="1" si="27"/>
        <v>30</v>
      </c>
      <c r="S165">
        <f t="shared" ca="1" si="28"/>
        <v>150</v>
      </c>
      <c r="U165">
        <f t="shared" ca="1" si="24"/>
        <v>8.8541666666666679</v>
      </c>
      <c r="V165" t="e">
        <f ca="1">NSbondPrice([1]prices!$O$2,[1]prices!B153,[1]prices!C153/100,'[1]nelson siegel ASK'!$E$4,'[1]nelson siegel ASK'!$E$5,'[1]nelson siegel ASK'!$E$6,'[1]nelson siegel ASK'!$E$7)</f>
        <v>#NAME?</v>
      </c>
    </row>
    <row r="166" spans="1:23">
      <c r="A166" s="4" t="s">
        <v>269</v>
      </c>
      <c r="B166" s="5" t="s">
        <v>270</v>
      </c>
      <c r="C166" s="7">
        <f t="shared" si="25"/>
        <v>42415</v>
      </c>
      <c r="D166" s="7">
        <f t="shared" si="26"/>
        <v>1</v>
      </c>
      <c r="E166" s="7"/>
      <c r="F166" s="5">
        <v>4.5</v>
      </c>
      <c r="G166" s="5" t="s">
        <v>59</v>
      </c>
      <c r="H166" s="5">
        <v>106.078125</v>
      </c>
      <c r="I166" s="5">
        <v>106.140625</v>
      </c>
      <c r="J166" s="5">
        <v>6.4349999999999996</v>
      </c>
      <c r="K166" s="5">
        <v>6.4349999999999996</v>
      </c>
      <c r="L166" s="5">
        <v>3.573</v>
      </c>
      <c r="M166" s="5">
        <v>3.5779999999999998</v>
      </c>
      <c r="N166" s="5">
        <v>3.5680000000000001</v>
      </c>
      <c r="O166" s="5">
        <v>106.140625</v>
      </c>
      <c r="P166" s="5">
        <v>108.00738324</v>
      </c>
      <c r="Q166" s="5">
        <v>2.1</v>
      </c>
      <c r="R166" s="5">
        <f t="shared" ca="1" si="27"/>
        <v>30</v>
      </c>
      <c r="S166" s="5">
        <f t="shared" ca="1" si="28"/>
        <v>150</v>
      </c>
      <c r="T166" s="5"/>
      <c r="U166" s="5">
        <f t="shared" ca="1" si="24"/>
        <v>3.75</v>
      </c>
      <c r="V166" s="5" t="e">
        <f ca="1">NSbondPrice([1]prices!$O$2,[1]prices!B142,[1]prices!C142/100,'[1]nelson siegel ASK'!$E$4,'[1]nelson siegel ASK'!$E$5,'[1]nelson siegel ASK'!$E$6,'[1]nelson siegel ASK'!$E$7)</f>
        <v>#NAME?</v>
      </c>
      <c r="W166" s="5"/>
    </row>
    <row r="167" spans="1:23">
      <c r="A167" s="1" t="s">
        <v>292</v>
      </c>
      <c r="B167" t="s">
        <v>270</v>
      </c>
      <c r="C167" s="7">
        <f t="shared" si="25"/>
        <v>42415</v>
      </c>
      <c r="D167" s="7">
        <f t="shared" si="26"/>
        <v>1</v>
      </c>
      <c r="E167" s="7"/>
      <c r="F167">
        <v>9.25</v>
      </c>
      <c r="G167" t="s">
        <v>59</v>
      </c>
      <c r="H167">
        <v>137.109375</v>
      </c>
      <c r="I167">
        <v>137.171875</v>
      </c>
      <c r="J167">
        <v>5.7759999999999998</v>
      </c>
      <c r="K167">
        <v>5.7759999999999998</v>
      </c>
      <c r="L167">
        <v>3.6080000000000001</v>
      </c>
      <c r="M167">
        <v>3.6120000000000001</v>
      </c>
      <c r="N167">
        <v>3.6040000000000001</v>
      </c>
      <c r="O167">
        <v>137.171875</v>
      </c>
      <c r="P167">
        <v>141.00910027</v>
      </c>
      <c r="Q167">
        <v>2.1</v>
      </c>
      <c r="R167">
        <f t="shared" ca="1" si="27"/>
        <v>30</v>
      </c>
      <c r="S167">
        <f t="shared" ca="1" si="28"/>
        <v>150</v>
      </c>
      <c r="U167">
        <f t="shared" ca="1" si="24"/>
        <v>7.7083333333333339</v>
      </c>
      <c r="V167" t="e">
        <f ca="1">NSbondPrice([1]prices!$O$2,[1]prices!B155,[1]prices!C155/100,'[1]nelson siegel ASK'!$E$4,'[1]nelson siegel ASK'!$E$5,'[1]nelson siegel ASK'!$E$6,'[1]nelson siegel ASK'!$E$7)</f>
        <v>#NAME?</v>
      </c>
    </row>
    <row r="168" spans="1:23">
      <c r="A168" s="4" t="s">
        <v>273</v>
      </c>
      <c r="B168" s="5" t="s">
        <v>274</v>
      </c>
      <c r="C168" s="7">
        <f t="shared" si="25"/>
        <v>42597</v>
      </c>
      <c r="D168" s="7">
        <f t="shared" si="26"/>
        <v>1</v>
      </c>
      <c r="E168" s="7"/>
      <c r="F168" s="5">
        <v>4.875</v>
      </c>
      <c r="G168" s="5" t="s">
        <v>59</v>
      </c>
      <c r="H168" s="5">
        <v>108.078125</v>
      </c>
      <c r="I168" s="5">
        <v>108.140625</v>
      </c>
      <c r="J168" s="5">
        <v>6.7130000000000001</v>
      </c>
      <c r="K168" s="5">
        <v>6.7130000000000001</v>
      </c>
      <c r="L168" s="5">
        <v>3.7050000000000001</v>
      </c>
      <c r="M168" s="5">
        <v>3.7090000000000001</v>
      </c>
      <c r="N168" s="5">
        <v>3.7</v>
      </c>
      <c r="O168" s="5">
        <v>108.140625</v>
      </c>
      <c r="P168" s="5">
        <v>110.16294643000001</v>
      </c>
      <c r="Q168" s="5">
        <v>2.1</v>
      </c>
      <c r="R168" s="5">
        <f t="shared" ca="1" si="27"/>
        <v>30</v>
      </c>
      <c r="S168" s="5">
        <f t="shared" ca="1" si="28"/>
        <v>150</v>
      </c>
      <c r="T168" s="5"/>
      <c r="U168" s="5">
        <f t="shared" ref="U168:U193" ca="1" si="29">IF(F168&gt;0,S168/(R168+S168)*F168,0)</f>
        <v>4.0625</v>
      </c>
      <c r="V168" s="5" t="e">
        <f ca="1">NSbondPrice([1]prices!$O$2,[1]prices!B144,[1]prices!C144/100,'[1]nelson siegel ASK'!$E$4,'[1]nelson siegel ASK'!$E$5,'[1]nelson siegel ASK'!$E$6,'[1]nelson siegel ASK'!$E$7)</f>
        <v>#NAME?</v>
      </c>
      <c r="W168" s="5"/>
    </row>
    <row r="169" spans="1:23">
      <c r="A169" s="4" t="s">
        <v>277</v>
      </c>
      <c r="B169" s="5" t="s">
        <v>278</v>
      </c>
      <c r="C169" s="7">
        <f t="shared" si="25"/>
        <v>42781</v>
      </c>
      <c r="D169" s="7">
        <f t="shared" si="26"/>
        <v>1</v>
      </c>
      <c r="E169" s="7"/>
      <c r="F169" s="5">
        <v>4.625</v>
      </c>
      <c r="G169" s="5" t="s">
        <v>59</v>
      </c>
      <c r="H169" s="5">
        <v>106.15625</v>
      </c>
      <c r="I169" s="5">
        <v>106.21875</v>
      </c>
      <c r="J169" s="5">
        <v>7.1040000000000001</v>
      </c>
      <c r="K169" s="5">
        <v>7.1040000000000001</v>
      </c>
      <c r="L169" s="5">
        <v>3.774</v>
      </c>
      <c r="M169" s="5">
        <v>3.778</v>
      </c>
      <c r="N169" s="5">
        <v>3.77</v>
      </c>
      <c r="O169" s="5">
        <v>106.21875</v>
      </c>
      <c r="P169" s="5">
        <v>108.13736264000001</v>
      </c>
      <c r="Q169" s="5">
        <v>2.1</v>
      </c>
      <c r="R169" s="5">
        <f t="shared" ca="1" si="27"/>
        <v>30</v>
      </c>
      <c r="S169" s="5">
        <f t="shared" ca="1" si="28"/>
        <v>150</v>
      </c>
      <c r="T169" s="5"/>
      <c r="U169" s="5">
        <f t="shared" ca="1" si="29"/>
        <v>3.854166666666667</v>
      </c>
      <c r="V169" s="5" t="e">
        <f ca="1">NSbondPrice([1]prices!$O$2,[1]prices!B146,[1]prices!C146/100,'[1]nelson siegel ASK'!$E$4,'[1]nelson siegel ASK'!$E$5,'[1]nelson siegel ASK'!$E$6,'[1]nelson siegel ASK'!$E$7)</f>
        <v>#NAME?</v>
      </c>
      <c r="W169" s="5"/>
    </row>
    <row r="170" spans="1:23">
      <c r="A170" s="4" t="s">
        <v>281</v>
      </c>
      <c r="B170" s="5" t="s">
        <v>282</v>
      </c>
      <c r="C170" s="7">
        <f t="shared" si="25"/>
        <v>42962</v>
      </c>
      <c r="D170" s="7">
        <f t="shared" si="26"/>
        <v>1</v>
      </c>
      <c r="E170" s="7"/>
      <c r="F170" s="5">
        <v>4.75</v>
      </c>
      <c r="G170" s="5" t="s">
        <v>59</v>
      </c>
      <c r="H170" s="5">
        <v>106.84375</v>
      </c>
      <c r="I170" s="5">
        <v>106.90625</v>
      </c>
      <c r="J170" s="5">
        <v>7.41</v>
      </c>
      <c r="K170" s="5">
        <v>7.41</v>
      </c>
      <c r="L170" s="5">
        <v>3.8460000000000001</v>
      </c>
      <c r="M170" s="5">
        <v>3.85</v>
      </c>
      <c r="N170" s="5">
        <v>3.8420000000000001</v>
      </c>
      <c r="O170" s="5">
        <v>106.90625</v>
      </c>
      <c r="P170" s="5">
        <v>108.87671702999999</v>
      </c>
      <c r="Q170" s="5">
        <v>2.1</v>
      </c>
      <c r="R170" s="5">
        <f t="shared" ca="1" si="27"/>
        <v>30</v>
      </c>
      <c r="S170" s="5">
        <f t="shared" ca="1" si="28"/>
        <v>150</v>
      </c>
      <c r="T170" s="5"/>
      <c r="U170" s="5">
        <f t="shared" ca="1" si="29"/>
        <v>3.9583333333333335</v>
      </c>
      <c r="V170" s="5" t="e">
        <f ca="1">NSbondPrice([1]prices!$O$2,[1]prices!B148,[1]prices!C148/100,'[1]nelson siegel ASK'!$E$4,'[1]nelson siegel ASK'!$E$5,'[1]nelson siegel ASK'!$E$6,'[1]nelson siegel ASK'!$E$7)</f>
        <v>#NAME?</v>
      </c>
      <c r="W170" s="5"/>
    </row>
    <row r="171" spans="1:23">
      <c r="A171" s="1" t="s">
        <v>296</v>
      </c>
      <c r="B171" t="s">
        <v>282</v>
      </c>
      <c r="C171" s="7">
        <f t="shared" si="25"/>
        <v>42962</v>
      </c>
      <c r="D171" s="7">
        <f t="shared" si="26"/>
        <v>1</v>
      </c>
      <c r="E171" s="7"/>
      <c r="F171">
        <v>8.875</v>
      </c>
      <c r="G171" t="s">
        <v>59</v>
      </c>
      <c r="H171">
        <v>137.15625</v>
      </c>
      <c r="I171">
        <v>137.21875</v>
      </c>
      <c r="J171">
        <v>6.6740000000000004</v>
      </c>
      <c r="K171">
        <v>6.6749999999999998</v>
      </c>
      <c r="L171">
        <v>3.9609999999999999</v>
      </c>
      <c r="M171">
        <v>3.964</v>
      </c>
      <c r="N171">
        <v>3.9569999999999999</v>
      </c>
      <c r="O171">
        <v>137.21875</v>
      </c>
      <c r="P171">
        <v>140.90041209</v>
      </c>
      <c r="Q171">
        <v>2.1</v>
      </c>
      <c r="R171">
        <f t="shared" ca="1" si="27"/>
        <v>30</v>
      </c>
      <c r="S171">
        <f t="shared" ca="1" si="28"/>
        <v>150</v>
      </c>
      <c r="U171">
        <f t="shared" ca="1" si="29"/>
        <v>7.3958333333333339</v>
      </c>
      <c r="V171" t="e">
        <f ca="1">NSbondPrice([1]prices!$O$2,[1]prices!B159,[1]prices!C159/100,'[1]nelson siegel ASK'!$E$4,'[1]nelson siegel ASK'!$E$5,'[1]nelson siegel ASK'!$E$6,'[1]nelson siegel ASK'!$E$7)</f>
        <v>#NAME?</v>
      </c>
    </row>
    <row r="172" spans="1:23">
      <c r="A172" s="4" t="s">
        <v>285</v>
      </c>
      <c r="B172" s="5" t="s">
        <v>286</v>
      </c>
      <c r="C172" s="7">
        <f t="shared" si="25"/>
        <v>43146</v>
      </c>
      <c r="D172" s="7">
        <f t="shared" si="26"/>
        <v>1</v>
      </c>
      <c r="E172" s="7"/>
      <c r="F172" s="5">
        <v>3.5</v>
      </c>
      <c r="G172" s="5" t="s">
        <v>59</v>
      </c>
      <c r="H172" s="5">
        <v>97.0625</v>
      </c>
      <c r="I172" s="5">
        <v>97.125</v>
      </c>
      <c r="J172" s="5">
        <v>8.08</v>
      </c>
      <c r="K172" s="5">
        <v>8.08</v>
      </c>
      <c r="L172" s="5">
        <v>3.8650000000000002</v>
      </c>
      <c r="M172" s="5">
        <v>3.8690000000000002</v>
      </c>
      <c r="N172" s="5">
        <v>3.8610000000000002</v>
      </c>
      <c r="O172" s="5">
        <v>97.125</v>
      </c>
      <c r="P172" s="5">
        <v>98.57692308</v>
      </c>
      <c r="Q172" s="5">
        <v>2.1</v>
      </c>
      <c r="R172" s="5">
        <f t="shared" ca="1" si="27"/>
        <v>30</v>
      </c>
      <c r="S172" s="5">
        <f t="shared" ca="1" si="28"/>
        <v>150</v>
      </c>
      <c r="T172" s="5"/>
      <c r="U172" s="5">
        <f t="shared" ca="1" si="29"/>
        <v>2.916666666666667</v>
      </c>
      <c r="V172" s="5" t="e">
        <f ca="1">NSbondPrice([1]prices!$O$2,[1]prices!B150,[1]prices!C150/100,'[1]nelson siegel ASK'!$E$4,'[1]nelson siegel ASK'!$E$5,'[1]nelson siegel ASK'!$E$6,'[1]nelson siegel ASK'!$E$7)</f>
        <v>#NAME?</v>
      </c>
      <c r="W172" s="5"/>
    </row>
    <row r="173" spans="1:23">
      <c r="A173" s="1" t="s">
        <v>300</v>
      </c>
      <c r="B173" t="s">
        <v>301</v>
      </c>
      <c r="C173" s="7">
        <f t="shared" si="25"/>
        <v>43511</v>
      </c>
      <c r="D173" s="7">
        <f t="shared" si="26"/>
        <v>1</v>
      </c>
      <c r="E173" s="7"/>
      <c r="F173">
        <v>8.875</v>
      </c>
      <c r="G173" t="s">
        <v>59</v>
      </c>
      <c r="H173">
        <v>140.59375</v>
      </c>
      <c r="I173">
        <v>140.65625</v>
      </c>
      <c r="J173">
        <v>7.4779999999999998</v>
      </c>
      <c r="K173">
        <v>7.4779999999999998</v>
      </c>
      <c r="L173">
        <v>4.1040000000000001</v>
      </c>
      <c r="M173">
        <v>4.1070000000000002</v>
      </c>
      <c r="N173">
        <v>4.101</v>
      </c>
      <c r="O173">
        <v>140.65625</v>
      </c>
      <c r="P173">
        <v>144.33791209</v>
      </c>
      <c r="Q173">
        <v>2.1</v>
      </c>
      <c r="R173">
        <f t="shared" ca="1" si="27"/>
        <v>30</v>
      </c>
      <c r="S173">
        <f t="shared" ca="1" si="28"/>
        <v>150</v>
      </c>
      <c r="U173">
        <f t="shared" ca="1" si="29"/>
        <v>7.3958333333333339</v>
      </c>
      <c r="V173" t="e">
        <f ca="1">NSbondPrice([1]prices!$O$2,[1]prices!B162,[1]prices!C162/100,'[1]nelson siegel ASK'!$E$4,'[1]nelson siegel ASK'!$E$5,'[1]nelson siegel ASK'!$E$6,'[1]nelson siegel ASK'!$E$7)</f>
        <v>#NAME?</v>
      </c>
    </row>
    <row r="174" spans="1:23">
      <c r="A174" s="1" t="s">
        <v>302</v>
      </c>
      <c r="B174" t="s">
        <v>303</v>
      </c>
      <c r="C174" s="7">
        <f t="shared" si="25"/>
        <v>43692</v>
      </c>
      <c r="D174" s="7">
        <f t="shared" si="26"/>
        <v>1</v>
      </c>
      <c r="E174" s="7"/>
      <c r="F174">
        <v>8.125</v>
      </c>
      <c r="G174" t="s">
        <v>59</v>
      </c>
      <c r="H174">
        <v>134.671875</v>
      </c>
      <c r="I174">
        <v>134.734375</v>
      </c>
      <c r="J174">
        <v>7.8570000000000002</v>
      </c>
      <c r="K174">
        <v>7.8570000000000002</v>
      </c>
      <c r="L174">
        <v>4.18</v>
      </c>
      <c r="M174">
        <v>4.1829999999999998</v>
      </c>
      <c r="N174">
        <v>4.1779999999999999</v>
      </c>
      <c r="O174">
        <v>134.734375</v>
      </c>
      <c r="P174">
        <v>138.10491071000001</v>
      </c>
      <c r="Q174">
        <v>2.1</v>
      </c>
      <c r="R174">
        <f t="shared" ca="1" si="27"/>
        <v>30</v>
      </c>
      <c r="S174">
        <f t="shared" ca="1" si="28"/>
        <v>150</v>
      </c>
      <c r="U174">
        <f t="shared" ca="1" si="29"/>
        <v>6.7708333333333339</v>
      </c>
      <c r="V174" t="e">
        <f ca="1">NSbondPrice([1]prices!$O$2,[1]prices!B163,[1]prices!C163/100,'[1]nelson siegel ASK'!$E$4,'[1]nelson siegel ASK'!$E$5,'[1]nelson siegel ASK'!$E$6,'[1]nelson siegel ASK'!$E$7)</f>
        <v>#NAME?</v>
      </c>
    </row>
    <row r="175" spans="1:23">
      <c r="A175" s="1" t="s">
        <v>304</v>
      </c>
      <c r="B175" t="s">
        <v>305</v>
      </c>
      <c r="C175" s="7">
        <f t="shared" si="25"/>
        <v>43876</v>
      </c>
      <c r="D175" s="7">
        <f t="shared" si="26"/>
        <v>1</v>
      </c>
      <c r="E175" s="7"/>
      <c r="F175">
        <v>8.5</v>
      </c>
      <c r="G175" t="s">
        <v>59</v>
      </c>
      <c r="H175">
        <v>139.125</v>
      </c>
      <c r="I175">
        <v>139.1875</v>
      </c>
      <c r="J175">
        <v>8.0449999999999999</v>
      </c>
      <c r="K175">
        <v>8.0449999999999999</v>
      </c>
      <c r="L175">
        <v>4.1970000000000001</v>
      </c>
      <c r="M175">
        <v>4.2</v>
      </c>
      <c r="N175">
        <v>4.194</v>
      </c>
      <c r="O175">
        <v>139.1875</v>
      </c>
      <c r="P175">
        <v>142.71359889999999</v>
      </c>
      <c r="Q175">
        <v>2.1</v>
      </c>
      <c r="R175">
        <f t="shared" ca="1" si="27"/>
        <v>30</v>
      </c>
      <c r="S175">
        <f t="shared" ca="1" si="28"/>
        <v>150</v>
      </c>
      <c r="U175">
        <f t="shared" ca="1" si="29"/>
        <v>7.0833333333333339</v>
      </c>
      <c r="V175" t="e">
        <f ca="1">NSbondPrice([1]prices!$O$2,[1]prices!B164,[1]prices!C164/100,'[1]nelson siegel ASK'!$E$4,'[1]nelson siegel ASK'!$E$5,'[1]nelson siegel ASK'!$E$6,'[1]nelson siegel ASK'!$E$7)</f>
        <v>#NAME?</v>
      </c>
    </row>
    <row r="176" spans="1:23">
      <c r="A176" s="1" t="s">
        <v>308</v>
      </c>
      <c r="B176" t="s">
        <v>309</v>
      </c>
      <c r="C176" s="7">
        <f t="shared" si="25"/>
        <v>44058</v>
      </c>
      <c r="D176" s="7">
        <f t="shared" si="26"/>
        <v>1</v>
      </c>
      <c r="E176" s="7"/>
      <c r="F176">
        <v>8.75</v>
      </c>
      <c r="G176" t="s">
        <v>59</v>
      </c>
      <c r="H176">
        <v>141.984375</v>
      </c>
      <c r="I176">
        <v>142.046875</v>
      </c>
      <c r="J176">
        <v>8.2379999999999995</v>
      </c>
      <c r="K176">
        <v>8.2379999999999995</v>
      </c>
      <c r="L176">
        <v>4.2640000000000002</v>
      </c>
      <c r="M176">
        <v>4.2670000000000003</v>
      </c>
      <c r="N176">
        <v>4.2610000000000001</v>
      </c>
      <c r="O176">
        <v>142.046875</v>
      </c>
      <c r="P176">
        <v>145.67668269000001</v>
      </c>
      <c r="Q176">
        <v>2.1</v>
      </c>
      <c r="R176">
        <f t="shared" ca="1" si="27"/>
        <v>30</v>
      </c>
      <c r="S176">
        <f t="shared" ca="1" si="28"/>
        <v>150</v>
      </c>
      <c r="U176">
        <f t="shared" ca="1" si="29"/>
        <v>7.291666666666667</v>
      </c>
      <c r="V176" t="e">
        <f ca="1">NSbondPrice([1]prices!$O$2,[1]prices!B166,[1]prices!C166/100,'[1]nelson siegel ASK'!$E$4,'[1]nelson siegel ASK'!$E$5,'[1]nelson siegel ASK'!$E$6,'[1]nelson siegel ASK'!$E$7)</f>
        <v>#NAME?</v>
      </c>
    </row>
    <row r="177" spans="1:22">
      <c r="A177" s="1" t="s">
        <v>310</v>
      </c>
      <c r="B177" t="s">
        <v>311</v>
      </c>
      <c r="C177" s="7">
        <f t="shared" si="25"/>
        <v>44242</v>
      </c>
      <c r="D177" s="7">
        <f t="shared" si="26"/>
        <v>1</v>
      </c>
      <c r="E177" s="7"/>
      <c r="F177">
        <v>7.875</v>
      </c>
      <c r="G177" t="s">
        <v>59</v>
      </c>
      <c r="H177">
        <v>134.578125</v>
      </c>
      <c r="I177">
        <v>134.640625</v>
      </c>
      <c r="J177">
        <v>8.6509999999999998</v>
      </c>
      <c r="K177">
        <v>8.6519999999999992</v>
      </c>
      <c r="L177">
        <v>4.2869999999999999</v>
      </c>
      <c r="M177">
        <v>4.29</v>
      </c>
      <c r="N177">
        <v>4.2850000000000001</v>
      </c>
      <c r="O177">
        <v>134.640625</v>
      </c>
      <c r="P177">
        <v>137.90745192</v>
      </c>
      <c r="Q177">
        <v>2.1</v>
      </c>
      <c r="R177">
        <f t="shared" ca="1" si="27"/>
        <v>30</v>
      </c>
      <c r="S177">
        <f t="shared" ca="1" si="28"/>
        <v>150</v>
      </c>
      <c r="U177">
        <f t="shared" ca="1" si="29"/>
        <v>6.5625</v>
      </c>
      <c r="V177" t="e">
        <f ca="1">NSbondPrice([1]prices!$O$2,[1]prices!B167,[1]prices!C167/100,'[1]nelson siegel ASK'!$E$4,'[1]nelson siegel ASK'!$E$5,'[1]nelson siegel ASK'!$E$6,'[1]nelson siegel ASK'!$E$7)</f>
        <v>#NAME?</v>
      </c>
    </row>
    <row r="178" spans="1:22">
      <c r="A178" s="1" t="s">
        <v>314</v>
      </c>
      <c r="B178" t="s">
        <v>315</v>
      </c>
      <c r="C178" s="7">
        <f t="shared" si="25"/>
        <v>44423</v>
      </c>
      <c r="D178" s="7">
        <f t="shared" si="26"/>
        <v>1</v>
      </c>
      <c r="E178" s="7"/>
      <c r="F178">
        <v>8.125</v>
      </c>
      <c r="G178" t="s">
        <v>59</v>
      </c>
      <c r="H178">
        <v>137.828125</v>
      </c>
      <c r="I178">
        <v>137.890625</v>
      </c>
      <c r="J178">
        <v>8.8369999999999997</v>
      </c>
      <c r="K178">
        <v>8.8369999999999997</v>
      </c>
      <c r="L178">
        <v>4.3090000000000002</v>
      </c>
      <c r="M178">
        <v>4.3109999999999999</v>
      </c>
      <c r="N178">
        <v>4.306</v>
      </c>
      <c r="O178">
        <v>137.890625</v>
      </c>
      <c r="P178">
        <v>141.26116071000001</v>
      </c>
      <c r="Q178">
        <v>2.1</v>
      </c>
      <c r="R178">
        <f t="shared" ca="1" si="27"/>
        <v>30</v>
      </c>
      <c r="S178">
        <f t="shared" ca="1" si="28"/>
        <v>330</v>
      </c>
      <c r="U178">
        <f t="shared" ca="1" si="29"/>
        <v>7.4479166666666661</v>
      </c>
      <c r="V178" t="e">
        <f ca="1">NSbondPrice([1]prices!$O$2,[1]prices!B169,[1]prices!C169/100,'[1]nelson siegel ASK'!$E$4,'[1]nelson siegel ASK'!$E$5,'[1]nelson siegel ASK'!$E$6,'[1]nelson siegel ASK'!$E$7)</f>
        <v>#NAME?</v>
      </c>
    </row>
    <row r="179" spans="1:22">
      <c r="A179" s="1" t="s">
        <v>318</v>
      </c>
      <c r="B179" t="s">
        <v>319</v>
      </c>
      <c r="C179" s="7">
        <f t="shared" si="25"/>
        <v>44788</v>
      </c>
      <c r="D179" s="7">
        <f t="shared" si="26"/>
        <v>1</v>
      </c>
      <c r="E179" s="7"/>
      <c r="F179">
        <v>7.25</v>
      </c>
      <c r="G179" t="s">
        <v>59</v>
      </c>
      <c r="H179">
        <v>130.078125</v>
      </c>
      <c r="I179">
        <v>130.140625</v>
      </c>
      <c r="J179">
        <v>9.5030000000000001</v>
      </c>
      <c r="K179">
        <v>9.5039999999999996</v>
      </c>
      <c r="L179">
        <v>4.3650000000000002</v>
      </c>
      <c r="M179">
        <v>4.3680000000000003</v>
      </c>
      <c r="N179">
        <v>4.3630000000000004</v>
      </c>
      <c r="O179">
        <v>130.140625</v>
      </c>
      <c r="P179">
        <v>133.14817995000001</v>
      </c>
      <c r="Q179">
        <v>2.1</v>
      </c>
      <c r="R179">
        <f t="shared" ca="1" si="27"/>
        <v>30</v>
      </c>
      <c r="S179">
        <f t="shared" ca="1" si="28"/>
        <v>330</v>
      </c>
      <c r="U179">
        <f t="shared" ca="1" si="29"/>
        <v>6.645833333333333</v>
      </c>
      <c r="V179" t="e">
        <f ca="1">NSbondPrice([1]prices!$O$2,[1]prices!B171,[1]prices!C171/100,'[1]nelson siegel ASK'!$E$4,'[1]nelson siegel ASK'!$E$5,'[1]nelson siegel ASK'!$E$6,'[1]nelson siegel ASK'!$E$7)</f>
        <v>#NAME?</v>
      </c>
    </row>
    <row r="180" spans="1:22">
      <c r="A180" s="1" t="s">
        <v>322</v>
      </c>
      <c r="B180" t="s">
        <v>323</v>
      </c>
      <c r="C180" s="7">
        <f t="shared" si="25"/>
        <v>44972</v>
      </c>
      <c r="D180" s="7">
        <f t="shared" si="26"/>
        <v>1</v>
      </c>
      <c r="E180" s="7"/>
      <c r="F180">
        <v>7.125</v>
      </c>
      <c r="G180" t="s">
        <v>59</v>
      </c>
      <c r="H180">
        <v>129.28125</v>
      </c>
      <c r="I180">
        <v>129.34375</v>
      </c>
      <c r="J180">
        <v>9.7639999999999993</v>
      </c>
      <c r="K180">
        <v>9.7650000000000006</v>
      </c>
      <c r="L180">
        <v>4.383</v>
      </c>
      <c r="M180">
        <v>4.3860000000000001</v>
      </c>
      <c r="N180">
        <v>4.3810000000000002</v>
      </c>
      <c r="O180">
        <v>129.34375</v>
      </c>
      <c r="P180">
        <v>132.29945054999999</v>
      </c>
      <c r="Q180">
        <v>2.1</v>
      </c>
      <c r="R180">
        <f t="shared" ca="1" si="27"/>
        <v>30</v>
      </c>
      <c r="S180">
        <f t="shared" ca="1" si="28"/>
        <v>150</v>
      </c>
      <c r="U180">
        <f t="shared" ca="1" si="29"/>
        <v>5.9375</v>
      </c>
      <c r="V180" t="e">
        <f ca="1">NSbondPrice([1]prices!$O$2,[1]prices!B173,[1]prices!C173/100,'[1]nelson siegel ASK'!$E$4,'[1]nelson siegel ASK'!$E$5,'[1]nelson siegel ASK'!$E$6,'[1]nelson siegel ASK'!$E$7)</f>
        <v>#NAME?</v>
      </c>
    </row>
    <row r="181" spans="1:22">
      <c r="A181" s="1" t="s">
        <v>324</v>
      </c>
      <c r="B181" t="s">
        <v>325</v>
      </c>
      <c r="C181" s="7">
        <f t="shared" si="25"/>
        <v>45153</v>
      </c>
      <c r="D181" s="7">
        <f t="shared" si="26"/>
        <v>1</v>
      </c>
      <c r="E181" s="7"/>
      <c r="F181">
        <v>6.25</v>
      </c>
      <c r="G181" t="s">
        <v>59</v>
      </c>
      <c r="H181">
        <v>119.90625</v>
      </c>
      <c r="I181">
        <v>119.9375</v>
      </c>
      <c r="J181">
        <v>10.246</v>
      </c>
      <c r="K181">
        <v>10.246</v>
      </c>
      <c r="L181">
        <v>4.4249999999999998</v>
      </c>
      <c r="M181">
        <v>4.4269999999999996</v>
      </c>
      <c r="N181">
        <v>4.4240000000000004</v>
      </c>
      <c r="O181">
        <v>119.9375</v>
      </c>
      <c r="P181">
        <v>122.53021978</v>
      </c>
      <c r="Q181">
        <v>2.1</v>
      </c>
      <c r="R181">
        <f t="shared" ca="1" si="27"/>
        <v>30</v>
      </c>
      <c r="S181">
        <f t="shared" ca="1" si="28"/>
        <v>330</v>
      </c>
      <c r="U181">
        <f t="shared" ca="1" si="29"/>
        <v>5.7291666666666661</v>
      </c>
      <c r="V181" t="e">
        <f ca="1">NSbondPrice([1]prices!$O$2,[1]prices!B174,[1]prices!C174/100,'[1]nelson siegel ASK'!$E$4,'[1]nelson siegel ASK'!$E$5,'[1]nelson siegel ASK'!$E$6,'[1]nelson siegel ASK'!$E$7)</f>
        <v>#NAME?</v>
      </c>
    </row>
    <row r="182" spans="1:22">
      <c r="A182" s="1" t="s">
        <v>328</v>
      </c>
      <c r="B182" t="s">
        <v>329</v>
      </c>
      <c r="C182" s="7">
        <f t="shared" si="25"/>
        <v>45703</v>
      </c>
      <c r="D182" s="7">
        <f t="shared" si="26"/>
        <v>1</v>
      </c>
      <c r="E182" s="7"/>
      <c r="F182">
        <v>7.625</v>
      </c>
      <c r="G182" t="s">
        <v>59</v>
      </c>
      <c r="H182">
        <v>137.625</v>
      </c>
      <c r="I182">
        <v>137.6875</v>
      </c>
      <c r="J182">
        <v>10.5</v>
      </c>
      <c r="K182">
        <v>10.500999999999999</v>
      </c>
      <c r="L182">
        <v>4.4020000000000001</v>
      </c>
      <c r="M182">
        <v>4.4039999999999999</v>
      </c>
      <c r="N182">
        <v>4.399</v>
      </c>
      <c r="O182">
        <v>137.6875</v>
      </c>
      <c r="P182">
        <v>140.85061812999999</v>
      </c>
      <c r="Q182">
        <v>2.1</v>
      </c>
      <c r="R182">
        <f t="shared" ca="1" si="27"/>
        <v>30</v>
      </c>
      <c r="S182">
        <f t="shared" ca="1" si="28"/>
        <v>150</v>
      </c>
      <c r="U182">
        <f t="shared" ca="1" si="29"/>
        <v>6.354166666666667</v>
      </c>
      <c r="V182" t="e">
        <f ca="1">NSbondPrice([1]prices!$O$2,[1]prices!B176,[1]prices!C176/100,'[1]nelson siegel ASK'!$E$4,'[1]nelson siegel ASK'!$E$5,'[1]nelson siegel ASK'!$E$6,'[1]nelson siegel ASK'!$E$7)</f>
        <v>#NAME?</v>
      </c>
    </row>
    <row r="183" spans="1:22">
      <c r="A183" s="1" t="s">
        <v>330</v>
      </c>
      <c r="B183" t="s">
        <v>331</v>
      </c>
      <c r="C183" s="7">
        <f t="shared" si="25"/>
        <v>45884</v>
      </c>
      <c r="D183" s="7">
        <f t="shared" si="26"/>
        <v>1</v>
      </c>
      <c r="E183" s="7"/>
      <c r="F183">
        <v>6.875</v>
      </c>
      <c r="G183" t="s">
        <v>59</v>
      </c>
      <c r="H183">
        <v>128.875</v>
      </c>
      <c r="I183">
        <v>128.9375</v>
      </c>
      <c r="J183">
        <v>10.917999999999999</v>
      </c>
      <c r="K183">
        <v>10.917999999999999</v>
      </c>
      <c r="L183">
        <v>4.4420000000000002</v>
      </c>
      <c r="M183">
        <v>4.4450000000000003</v>
      </c>
      <c r="N183">
        <v>4.4400000000000004</v>
      </c>
      <c r="O183">
        <v>128.9375</v>
      </c>
      <c r="P183">
        <v>131.78949176</v>
      </c>
      <c r="Q183">
        <v>2.1</v>
      </c>
      <c r="R183">
        <f t="shared" ca="1" si="27"/>
        <v>30</v>
      </c>
      <c r="S183">
        <f t="shared" ca="1" si="28"/>
        <v>330</v>
      </c>
      <c r="U183">
        <f t="shared" ca="1" si="29"/>
        <v>6.302083333333333</v>
      </c>
      <c r="V183" t="e">
        <f ca="1">NSbondPrice([1]prices!$O$2,[1]prices!B177,[1]prices!C177/100,'[1]nelson siegel ASK'!$E$4,'[1]nelson siegel ASK'!$E$5,'[1]nelson siegel ASK'!$E$6,'[1]nelson siegel ASK'!$E$7)</f>
        <v>#NAME?</v>
      </c>
    </row>
    <row r="184" spans="1:22">
      <c r="A184" s="1" t="s">
        <v>332</v>
      </c>
      <c r="B184" t="s">
        <v>333</v>
      </c>
      <c r="C184" s="7">
        <f t="shared" si="25"/>
        <v>46068</v>
      </c>
      <c r="D184" s="7">
        <f t="shared" si="26"/>
        <v>1</v>
      </c>
      <c r="E184" s="7"/>
      <c r="F184">
        <v>6</v>
      </c>
      <c r="G184" t="s">
        <v>59</v>
      </c>
      <c r="H184">
        <v>118.484375</v>
      </c>
      <c r="I184">
        <v>118.546875</v>
      </c>
      <c r="J184">
        <v>11.427</v>
      </c>
      <c r="K184">
        <v>11.428000000000001</v>
      </c>
      <c r="L184">
        <v>4.468</v>
      </c>
      <c r="M184">
        <v>4.4710000000000001</v>
      </c>
      <c r="N184">
        <v>4.4660000000000002</v>
      </c>
      <c r="O184">
        <v>118.546875</v>
      </c>
      <c r="P184">
        <v>121.03588599</v>
      </c>
      <c r="Q184">
        <v>2.1</v>
      </c>
      <c r="R184">
        <f t="shared" ca="1" si="27"/>
        <v>30</v>
      </c>
      <c r="S184">
        <f t="shared" ca="1" si="28"/>
        <v>150</v>
      </c>
      <c r="U184">
        <f t="shared" ca="1" si="29"/>
        <v>5</v>
      </c>
      <c r="V184" t="e">
        <f ca="1">NSbondPrice([1]prices!$O$2,[1]prices!B178,[1]prices!C178/100,'[1]nelson siegel ASK'!$E$4,'[1]nelson siegel ASK'!$E$5,'[1]nelson siegel ASK'!$E$6,'[1]nelson siegel ASK'!$E$7)</f>
        <v>#NAME?</v>
      </c>
    </row>
    <row r="185" spans="1:22">
      <c r="A185" s="1" t="s">
        <v>334</v>
      </c>
      <c r="B185" t="s">
        <v>335</v>
      </c>
      <c r="C185" s="7">
        <f t="shared" si="25"/>
        <v>46249</v>
      </c>
      <c r="D185" s="7">
        <f t="shared" si="26"/>
        <v>1</v>
      </c>
      <c r="E185" s="7"/>
      <c r="F185">
        <v>6.75</v>
      </c>
      <c r="G185" t="s">
        <v>59</v>
      </c>
      <c r="H185">
        <v>128</v>
      </c>
      <c r="I185">
        <v>128.0625</v>
      </c>
      <c r="J185">
        <v>11.356999999999999</v>
      </c>
      <c r="K185">
        <v>11.358000000000001</v>
      </c>
      <c r="L185">
        <v>4.4729999999999999</v>
      </c>
      <c r="M185">
        <v>4.4749999999999996</v>
      </c>
      <c r="N185">
        <v>4.4710000000000001</v>
      </c>
      <c r="O185">
        <v>128.0625</v>
      </c>
      <c r="P185">
        <v>130.86263736000001</v>
      </c>
      <c r="Q185">
        <v>2.1</v>
      </c>
      <c r="R185">
        <f t="shared" ca="1" si="27"/>
        <v>30</v>
      </c>
      <c r="S185">
        <f t="shared" ca="1" si="28"/>
        <v>330</v>
      </c>
      <c r="U185">
        <f t="shared" ca="1" si="29"/>
        <v>6.1875</v>
      </c>
      <c r="V185" t="e">
        <f ca="1">NSbondPrice([1]prices!$O$2,[1]prices!B179,[1]prices!C179/100,'[1]nelson siegel ASK'!$E$4,'[1]nelson siegel ASK'!$E$5,'[1]nelson siegel ASK'!$E$6,'[1]nelson siegel ASK'!$E$7)</f>
        <v>#NAME?</v>
      </c>
    </row>
    <row r="186" spans="1:22">
      <c r="A186" s="1" t="s">
        <v>338</v>
      </c>
      <c r="B186" t="s">
        <v>339</v>
      </c>
      <c r="C186" s="7">
        <f t="shared" si="25"/>
        <v>46433</v>
      </c>
      <c r="D186" s="7">
        <f t="shared" si="26"/>
        <v>1</v>
      </c>
      <c r="E186" s="7"/>
      <c r="F186">
        <v>6.625</v>
      </c>
      <c r="G186" t="s">
        <v>59</v>
      </c>
      <c r="H186">
        <v>126.4375</v>
      </c>
      <c r="I186">
        <v>126.5</v>
      </c>
      <c r="J186">
        <v>11.585000000000001</v>
      </c>
      <c r="K186">
        <v>11.586</v>
      </c>
      <c r="L186">
        <v>4.5069999999999997</v>
      </c>
      <c r="M186">
        <v>4.5090000000000003</v>
      </c>
      <c r="N186">
        <v>4.5039999999999996</v>
      </c>
      <c r="O186">
        <v>126.5</v>
      </c>
      <c r="P186">
        <v>129.24828296999999</v>
      </c>
      <c r="Q186">
        <v>2.1</v>
      </c>
      <c r="R186">
        <f t="shared" ca="1" si="27"/>
        <v>30</v>
      </c>
      <c r="S186">
        <f t="shared" ca="1" si="28"/>
        <v>150</v>
      </c>
      <c r="U186">
        <f t="shared" ca="1" si="29"/>
        <v>5.5208333333333339</v>
      </c>
      <c r="V186" t="e">
        <f ca="1">NSbondPrice([1]prices!$O$2,[1]prices!B181,[1]prices!C181/100,'[1]nelson siegel ASK'!$E$4,'[1]nelson siegel ASK'!$E$5,'[1]nelson siegel ASK'!$E$6,'[1]nelson siegel ASK'!$E$7)</f>
        <v>#NAME?</v>
      </c>
    </row>
    <row r="187" spans="1:22">
      <c r="A187" s="1" t="s">
        <v>340</v>
      </c>
      <c r="B187" t="s">
        <v>341</v>
      </c>
      <c r="C187" s="7">
        <f t="shared" si="25"/>
        <v>46614</v>
      </c>
      <c r="D187" s="7">
        <f t="shared" si="26"/>
        <v>1</v>
      </c>
      <c r="E187" s="7"/>
      <c r="F187">
        <v>6.375</v>
      </c>
      <c r="G187" t="s">
        <v>59</v>
      </c>
      <c r="H187">
        <v>123.578125</v>
      </c>
      <c r="I187">
        <v>123.640625</v>
      </c>
      <c r="J187">
        <v>11.868</v>
      </c>
      <c r="K187">
        <v>11.869</v>
      </c>
      <c r="L187">
        <v>4.516</v>
      </c>
      <c r="M187">
        <v>4.5179999999999998</v>
      </c>
      <c r="N187">
        <v>4.5140000000000002</v>
      </c>
      <c r="O187">
        <v>123.640625</v>
      </c>
      <c r="P187">
        <v>126.28519918000001</v>
      </c>
      <c r="Q187">
        <v>2.1</v>
      </c>
      <c r="R187">
        <f t="shared" ca="1" si="27"/>
        <v>30</v>
      </c>
      <c r="S187">
        <f t="shared" ca="1" si="28"/>
        <v>330</v>
      </c>
      <c r="U187">
        <f t="shared" ca="1" si="29"/>
        <v>5.84375</v>
      </c>
      <c r="V187" t="e">
        <f ca="1">NSbondPrice([1]prices!$O$2,[1]prices!B182,[1]prices!C182/100,'[1]nelson siegel ASK'!$E$4,'[1]nelson siegel ASK'!$E$5,'[1]nelson siegel ASK'!$E$6,'[1]nelson siegel ASK'!$E$7)</f>
        <v>#NAME?</v>
      </c>
    </row>
    <row r="188" spans="1:22">
      <c r="A188" s="1" t="s">
        <v>344</v>
      </c>
      <c r="B188" t="s">
        <v>345</v>
      </c>
      <c r="C188" s="7">
        <f t="shared" si="25"/>
        <v>46980</v>
      </c>
      <c r="D188" s="7">
        <f t="shared" si="26"/>
        <v>1</v>
      </c>
      <c r="E188" s="7"/>
      <c r="F188">
        <v>5.5</v>
      </c>
      <c r="G188" t="s">
        <v>59</v>
      </c>
      <c r="H188">
        <v>112.609375</v>
      </c>
      <c r="I188">
        <v>112.640625</v>
      </c>
      <c r="J188">
        <v>12.62</v>
      </c>
      <c r="K188">
        <v>12.62</v>
      </c>
      <c r="L188">
        <v>4.5350000000000001</v>
      </c>
      <c r="M188">
        <v>4.5359999999999996</v>
      </c>
      <c r="N188">
        <v>4.5339999999999998</v>
      </c>
      <c r="O188">
        <v>112.640625</v>
      </c>
      <c r="P188">
        <v>114.92221841</v>
      </c>
      <c r="Q188">
        <v>2.1</v>
      </c>
      <c r="R188">
        <f t="shared" ca="1" si="27"/>
        <v>30</v>
      </c>
      <c r="S188">
        <f t="shared" ca="1" si="28"/>
        <v>330</v>
      </c>
      <c r="U188">
        <f t="shared" ca="1" si="29"/>
        <v>5.0416666666666661</v>
      </c>
      <c r="V188" t="e">
        <f ca="1">NSbondPrice([1]prices!$O$2,[1]prices!B184,[1]prices!C184/100,'[1]nelson siegel ASK'!$E$4,'[1]nelson siegel ASK'!$E$5,'[1]nelson siegel ASK'!$E$6,'[1]nelson siegel ASK'!$E$7)</f>
        <v>#NAME?</v>
      </c>
    </row>
    <row r="189" spans="1:22">
      <c r="A189" s="1" t="s">
        <v>348</v>
      </c>
      <c r="B189" t="s">
        <v>349</v>
      </c>
      <c r="C189" s="7">
        <f t="shared" si="25"/>
        <v>47164</v>
      </c>
      <c r="D189" s="7">
        <f t="shared" si="26"/>
        <v>1</v>
      </c>
      <c r="E189" s="7"/>
      <c r="F189">
        <v>5.25</v>
      </c>
      <c r="G189" t="s">
        <v>59</v>
      </c>
      <c r="H189">
        <v>109.6875</v>
      </c>
      <c r="I189">
        <v>109.75</v>
      </c>
      <c r="J189">
        <v>12.943</v>
      </c>
      <c r="K189">
        <v>12.944000000000001</v>
      </c>
      <c r="L189">
        <v>4.5190000000000001</v>
      </c>
      <c r="M189">
        <v>4.5220000000000002</v>
      </c>
      <c r="N189">
        <v>4.5170000000000003</v>
      </c>
      <c r="O189">
        <v>109.75</v>
      </c>
      <c r="P189">
        <v>111.92788462</v>
      </c>
      <c r="Q189">
        <v>2.1</v>
      </c>
      <c r="R189">
        <f t="shared" ca="1" si="27"/>
        <v>30</v>
      </c>
      <c r="S189">
        <f t="shared" ca="1" si="28"/>
        <v>150</v>
      </c>
      <c r="U189">
        <f t="shared" ca="1" si="29"/>
        <v>4.375</v>
      </c>
      <c r="V189" t="e">
        <f ca="1">NSbondPrice([1]prices!$O$2,[1]prices!B186,[1]prices!C186/100,'[1]nelson siegel ASK'!$E$4,'[1]nelson siegel ASK'!$E$5,'[1]nelson siegel ASK'!$E$6,'[1]nelson siegel ASK'!$E$7)</f>
        <v>#NAME?</v>
      </c>
    </row>
    <row r="190" spans="1:22">
      <c r="A190" s="1" t="s">
        <v>350</v>
      </c>
      <c r="B190" t="s">
        <v>351</v>
      </c>
      <c r="C190" s="7">
        <f t="shared" si="25"/>
        <v>47345</v>
      </c>
      <c r="D190" s="7">
        <f t="shared" si="26"/>
        <v>1</v>
      </c>
      <c r="E190" s="7"/>
      <c r="F190">
        <v>6.125</v>
      </c>
      <c r="G190" t="s">
        <v>59</v>
      </c>
      <c r="H190">
        <v>121.90625</v>
      </c>
      <c r="I190">
        <v>121.96875</v>
      </c>
      <c r="J190">
        <v>12.725</v>
      </c>
      <c r="K190">
        <v>12.726000000000001</v>
      </c>
      <c r="L190">
        <v>4.5030000000000001</v>
      </c>
      <c r="M190">
        <v>4.5049999999999999</v>
      </c>
      <c r="N190">
        <v>4.5</v>
      </c>
      <c r="O190">
        <v>121.96875</v>
      </c>
      <c r="P190">
        <v>124.50961538</v>
      </c>
      <c r="Q190">
        <v>2.1</v>
      </c>
      <c r="R190">
        <f t="shared" ca="1" si="27"/>
        <v>30</v>
      </c>
      <c r="S190">
        <f t="shared" ca="1" si="28"/>
        <v>330</v>
      </c>
      <c r="U190">
        <f t="shared" ca="1" si="29"/>
        <v>5.614583333333333</v>
      </c>
      <c r="V190" t="e">
        <f ca="1">NSbondPrice([1]prices!$O$2,[1]prices!B187,[1]prices!C187/100,'[1]nelson siegel ASK'!$E$4,'[1]nelson siegel ASK'!$E$5,'[1]nelson siegel ASK'!$E$6,'[1]nelson siegel ASK'!$E$7)</f>
        <v>#NAME?</v>
      </c>
    </row>
    <row r="191" spans="1:22">
      <c r="A191" s="1" t="s">
        <v>354</v>
      </c>
      <c r="B191" t="s">
        <v>355</v>
      </c>
      <c r="C191" s="7">
        <f t="shared" si="25"/>
        <v>47894</v>
      </c>
      <c r="D191" s="7">
        <f t="shared" si="26"/>
        <v>1</v>
      </c>
      <c r="E191" s="7"/>
      <c r="F191">
        <v>5.375</v>
      </c>
      <c r="G191" t="s">
        <v>59</v>
      </c>
      <c r="H191">
        <v>111.96875</v>
      </c>
      <c r="I191">
        <v>112.03125</v>
      </c>
      <c r="J191">
        <v>13.603</v>
      </c>
      <c r="K191">
        <v>13.603999999999999</v>
      </c>
      <c r="L191">
        <v>4.5209999999999999</v>
      </c>
      <c r="M191">
        <v>4.5229999999999997</v>
      </c>
      <c r="N191">
        <v>4.5190000000000001</v>
      </c>
      <c r="O191">
        <v>112.03125</v>
      </c>
      <c r="P191">
        <v>114.26098901</v>
      </c>
      <c r="Q191">
        <v>2.1</v>
      </c>
      <c r="R191">
        <f t="shared" ca="1" si="27"/>
        <v>30</v>
      </c>
      <c r="S191">
        <f t="shared" ca="1" si="28"/>
        <v>150</v>
      </c>
      <c r="U191">
        <f t="shared" ca="1" si="29"/>
        <v>4.479166666666667</v>
      </c>
      <c r="V191" t="e">
        <f ca="1">NSbondPrice([1]prices!$O$2,[1]prices!B189,[1]prices!C189/100,'[1]nelson siegel ASK'!$E$4,'[1]nelson siegel ASK'!$E$5,'[1]nelson siegel ASK'!$E$6,'[1]nelson siegel ASK'!$E$7)</f>
        <v>#NAME?</v>
      </c>
    </row>
    <row r="192" spans="1:22">
      <c r="A192" s="1" t="s">
        <v>356</v>
      </c>
      <c r="B192" t="s">
        <v>357</v>
      </c>
      <c r="C192" s="7">
        <f t="shared" si="25"/>
        <v>49720</v>
      </c>
      <c r="D192" s="7">
        <f t="shared" si="26"/>
        <v>1</v>
      </c>
      <c r="E192" s="7"/>
      <c r="F192">
        <v>4.5</v>
      </c>
      <c r="G192" t="s">
        <v>59</v>
      </c>
      <c r="H192">
        <v>100.453125</v>
      </c>
      <c r="I192">
        <v>100.515625</v>
      </c>
      <c r="J192">
        <v>15.8</v>
      </c>
      <c r="K192">
        <v>15.802</v>
      </c>
      <c r="L192">
        <v>4.4690000000000003</v>
      </c>
      <c r="M192">
        <v>4.4710000000000001</v>
      </c>
      <c r="N192">
        <v>4.4669999999999996</v>
      </c>
      <c r="O192">
        <v>100.515625</v>
      </c>
      <c r="P192">
        <v>102.38238324</v>
      </c>
      <c r="Q192">
        <v>2.1</v>
      </c>
      <c r="R192">
        <f t="shared" ca="1" si="27"/>
        <v>30</v>
      </c>
      <c r="S192">
        <f t="shared" ca="1" si="28"/>
        <v>150</v>
      </c>
      <c r="U192">
        <f t="shared" ca="1" si="29"/>
        <v>3.75</v>
      </c>
      <c r="V192" t="e">
        <f ca="1">NSbondPrice([1]prices!$O$2,[1]prices!B190,[1]prices!C190/100,'[1]nelson siegel ASK'!$E$4,'[1]nelson siegel ASK'!$E$5,'[1]nelson siegel ASK'!$E$6,'[1]nelson siegel ASK'!$E$7)</f>
        <v>#NAME?</v>
      </c>
    </row>
    <row r="193" spans="1:22">
      <c r="A193" s="1" t="s">
        <v>358</v>
      </c>
      <c r="B193" t="s">
        <v>359</v>
      </c>
      <c r="C193" s="7">
        <f t="shared" si="25"/>
        <v>50086</v>
      </c>
      <c r="D193" s="7">
        <f t="shared" si="26"/>
        <v>1</v>
      </c>
      <c r="E193" s="7"/>
      <c r="F193">
        <v>4.75</v>
      </c>
      <c r="G193" t="s">
        <v>59</v>
      </c>
      <c r="H193">
        <v>104.546875</v>
      </c>
      <c r="I193">
        <v>104.609375</v>
      </c>
      <c r="J193">
        <v>15.906000000000001</v>
      </c>
      <c r="K193">
        <v>15.907999999999999</v>
      </c>
      <c r="L193">
        <v>4.4649999999999999</v>
      </c>
      <c r="M193">
        <v>4.4669999999999996</v>
      </c>
      <c r="N193">
        <v>4.4630000000000001</v>
      </c>
      <c r="O193">
        <v>104.609375</v>
      </c>
      <c r="P193">
        <v>106.57984202999999</v>
      </c>
      <c r="Q193">
        <v>2.1</v>
      </c>
      <c r="R193">
        <f t="shared" ca="1" si="27"/>
        <v>30</v>
      </c>
      <c r="S193">
        <f t="shared" ca="1" si="28"/>
        <v>150</v>
      </c>
      <c r="U193">
        <f t="shared" ca="1" si="29"/>
        <v>3.9583333333333335</v>
      </c>
      <c r="V193" t="e">
        <f ca="1">NSbondPrice([1]prices!$O$2,[1]prices!B191,[1]prices!C191/100,'[1]nelson siegel ASK'!$E$4,'[1]nelson siegel ASK'!$E$5,'[1]nelson siegel ASK'!$E$6,'[1]nelson siegel ASK'!$E$7)</f>
        <v>#NAME?</v>
      </c>
    </row>
    <row r="194" spans="1:22">
      <c r="C194" s="7" t="e">
        <f t="shared" ref="C194" si="30">DATEVALUE(B194)</f>
        <v>#VALUE!</v>
      </c>
      <c r="D194" s="7"/>
      <c r="E194" s="7"/>
    </row>
  </sheetData>
  <sortState ref="A2:W194">
    <sortCondition ref="D2:D194"/>
    <sortCondition ref="C2:C19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9"/>
  <sheetViews>
    <sheetView workbookViewId="0">
      <selection activeCell="T27" sqref="T27"/>
    </sheetView>
  </sheetViews>
  <sheetFormatPr defaultRowHeight="15"/>
  <cols>
    <col min="1" max="1" width="16.140625" customWidth="1"/>
    <col min="5" max="5" width="20.85546875" customWidth="1"/>
    <col min="7" max="7" width="12.85546875" customWidth="1"/>
  </cols>
  <sheetData>
    <row r="1" spans="1:12">
      <c r="A1" t="s">
        <v>362</v>
      </c>
      <c r="B1" t="s">
        <v>363</v>
      </c>
      <c r="C1" t="s">
        <v>364</v>
      </c>
      <c r="D1" t="s">
        <v>365</v>
      </c>
      <c r="E1" t="s">
        <v>374</v>
      </c>
      <c r="H1" t="s">
        <v>382</v>
      </c>
      <c r="I1" t="s">
        <v>383</v>
      </c>
      <c r="J1" t="s">
        <v>384</v>
      </c>
    </row>
    <row r="2" spans="1:12">
      <c r="A2" s="4" t="s">
        <v>60</v>
      </c>
      <c r="B2" s="5" t="s">
        <v>59</v>
      </c>
      <c r="C2" s="5">
        <v>4.125</v>
      </c>
      <c r="D2" s="5" t="s">
        <v>59</v>
      </c>
      <c r="E2" s="5">
        <v>101.94557005</v>
      </c>
      <c r="G2">
        <f>100+C2/2</f>
        <v>102.0625</v>
      </c>
      <c r="H2">
        <f>E2/G2</f>
        <v>0.99885432994488677</v>
      </c>
      <c r="I2" s="6">
        <f>1/12</f>
        <v>8.3333333333333329E-2</v>
      </c>
      <c r="J2">
        <f>H2^(-1/I2)-1</f>
        <v>1.3850970060750756E-2</v>
      </c>
      <c r="L2">
        <f>2.25*H2</f>
        <v>2.2474222423759951</v>
      </c>
    </row>
    <row r="3" spans="1:12" s="5" customFormat="1">
      <c r="A3" s="4" t="s">
        <v>87</v>
      </c>
      <c r="B3" s="5" t="s">
        <v>86</v>
      </c>
      <c r="C3" s="5">
        <v>4.5</v>
      </c>
      <c r="D3" s="5" t="s">
        <v>59</v>
      </c>
      <c r="E3" s="5">
        <v>103.27300824</v>
      </c>
      <c r="H3" s="5">
        <f>(E3-2.25*H2)/102.25</f>
        <v>0.98802529093030811</v>
      </c>
      <c r="I3" s="5">
        <f>7/12</f>
        <v>0.58333333333333337</v>
      </c>
      <c r="J3">
        <f t="shared" ref="J3:J17" si="0">H3^(-1/I3)-1</f>
        <v>2.0866699237495068E-2</v>
      </c>
    </row>
    <row r="4" spans="1:12" s="5" customFormat="1">
      <c r="A4" s="4" t="s">
        <v>112</v>
      </c>
      <c r="B4" s="5" t="s">
        <v>113</v>
      </c>
      <c r="C4" s="5">
        <v>3.5</v>
      </c>
      <c r="D4" s="5" t="s">
        <v>59</v>
      </c>
      <c r="E4" s="5">
        <v>102.81129808</v>
      </c>
      <c r="H4" s="5">
        <f>(E4-C4/2*(SUM(H$2:H3)))/(100+C4/2)</f>
        <v>0.97625807118887875</v>
      </c>
      <c r="I4" s="5">
        <f>I3+0.5</f>
        <v>1.0833333333333335</v>
      </c>
      <c r="J4">
        <f t="shared" si="0"/>
        <v>2.2427783192899398E-2</v>
      </c>
    </row>
    <row r="5" spans="1:12" s="5" customFormat="1">
      <c r="A5" s="4" t="s">
        <v>139</v>
      </c>
      <c r="B5" s="5" t="s">
        <v>140</v>
      </c>
      <c r="C5" s="5">
        <v>3.5</v>
      </c>
      <c r="D5" s="5" t="s">
        <v>59</v>
      </c>
      <c r="E5" s="5">
        <v>103.34254808</v>
      </c>
      <c r="H5" s="5">
        <f>(E5-C5/2*(SUM(H$2:H4)))/(100+C5/2)</f>
        <v>0.96468852205295208</v>
      </c>
      <c r="I5" s="5">
        <f>I4+0.5</f>
        <v>1.5833333333333335</v>
      </c>
      <c r="J5">
        <f t="shared" si="0"/>
        <v>2.296499275453745E-2</v>
      </c>
      <c r="K5" s="5">
        <f>SUM(H2:H4)</f>
        <v>2.9631376920640737</v>
      </c>
    </row>
    <row r="6" spans="1:12" s="5" customFormat="1">
      <c r="A6" s="4" t="s">
        <v>166</v>
      </c>
      <c r="B6" s="5" t="s">
        <v>165</v>
      </c>
      <c r="C6" s="5">
        <v>5.75</v>
      </c>
      <c r="D6" s="5" t="s">
        <v>59</v>
      </c>
      <c r="E6" s="5">
        <v>109.0103022</v>
      </c>
      <c r="H6" s="5">
        <f>(E6-C6/2*(SUM(H$2:H5)))/(100+C6/2)</f>
        <v>0.94986927664071497</v>
      </c>
      <c r="I6" s="5">
        <f>I5+0.5</f>
        <v>2.0833333333333335</v>
      </c>
      <c r="J6">
        <f t="shared" si="0"/>
        <v>2.4994078548776111E-2</v>
      </c>
    </row>
    <row r="7" spans="1:12">
      <c r="A7" s="4" t="s">
        <v>177</v>
      </c>
      <c r="B7" s="5" t="s">
        <v>178</v>
      </c>
      <c r="C7" s="5">
        <v>5</v>
      </c>
      <c r="D7" s="5" t="s">
        <v>59</v>
      </c>
      <c r="E7" s="5">
        <v>108.07417581999999</v>
      </c>
      <c r="H7" s="5">
        <f>(E7-C7/2*(SUM(H$2:H6)))/(100+C7/2)</f>
        <v>0.93541402042054278</v>
      </c>
      <c r="I7" s="5">
        <f>I6+0.5</f>
        <v>2.5833333333333335</v>
      </c>
      <c r="J7">
        <f t="shared" si="0"/>
        <v>2.6181796567013915E-2</v>
      </c>
    </row>
    <row r="8" spans="1:12">
      <c r="A8" s="4" t="s">
        <v>205</v>
      </c>
      <c r="B8" s="5" t="s">
        <v>206</v>
      </c>
      <c r="C8" s="5">
        <v>4.875</v>
      </c>
      <c r="D8" s="5" t="s">
        <v>59</v>
      </c>
      <c r="E8" s="5">
        <v>108.74107143000001</v>
      </c>
      <c r="H8" s="5">
        <f>(E8-C8/2*(SUM(H$2:H7)))/(100+C8/2)</f>
        <v>0.9232128565857517</v>
      </c>
      <c r="I8" s="5">
        <f t="shared" ref="I8:I17" si="1">I7+0.5</f>
        <v>3.0833333333333335</v>
      </c>
      <c r="J8">
        <f t="shared" si="0"/>
        <v>2.6250675676113611E-2</v>
      </c>
    </row>
    <row r="9" spans="1:12" s="5" customFormat="1">
      <c r="A9" s="4" t="s">
        <v>219</v>
      </c>
      <c r="B9" s="5" t="s">
        <v>220</v>
      </c>
      <c r="C9" s="5">
        <v>4.375</v>
      </c>
      <c r="D9" s="5" t="s">
        <v>59</v>
      </c>
      <c r="E9" s="5">
        <v>107.14302884999999</v>
      </c>
      <c r="H9" s="5">
        <f>(E9-C9/2*(SUM(H$2:H8)))/(100+C9/2)</f>
        <v>0.90429185243318566</v>
      </c>
      <c r="I9" s="5">
        <f t="shared" si="1"/>
        <v>3.5833333333333335</v>
      </c>
      <c r="J9">
        <f t="shared" si="0"/>
        <v>2.8473115988271624E-2</v>
      </c>
    </row>
    <row r="10" spans="1:12" s="5" customFormat="1">
      <c r="A10" s="4" t="s">
        <v>235</v>
      </c>
      <c r="B10" s="5" t="s">
        <v>236</v>
      </c>
      <c r="C10" s="5">
        <v>3.875</v>
      </c>
      <c r="D10" s="5" t="s">
        <v>59</v>
      </c>
      <c r="E10" s="5">
        <v>104.84186126</v>
      </c>
      <c r="H10" s="5">
        <f>(E10-C10/2*(SUM(H$2:H9)))/(100+C10/2)</f>
        <v>0.88326838708392774</v>
      </c>
      <c r="I10" s="5">
        <f t="shared" si="1"/>
        <v>4.0833333333333339</v>
      </c>
      <c r="J10">
        <f t="shared" si="0"/>
        <v>3.0864991151713816E-2</v>
      </c>
    </row>
    <row r="11" spans="1:12" s="5" customFormat="1">
      <c r="A11" s="4" t="s">
        <v>249</v>
      </c>
      <c r="B11" s="5" t="s">
        <v>250</v>
      </c>
      <c r="C11" s="5">
        <v>4.25</v>
      </c>
      <c r="D11" s="5" t="s">
        <v>59</v>
      </c>
      <c r="E11" s="5">
        <v>106.87242445</v>
      </c>
      <c r="H11" s="5">
        <f>(E11-C11/2*(SUM(H$2:H10)))/(100+C11/2)</f>
        <v>0.86912287793907039</v>
      </c>
      <c r="I11" s="5">
        <f t="shared" si="1"/>
        <v>4.5833333333333339</v>
      </c>
      <c r="J11">
        <f t="shared" si="0"/>
        <v>3.1077662890268476E-2</v>
      </c>
    </row>
    <row r="12" spans="1:12" s="5" customFormat="1">
      <c r="A12" s="4" t="s">
        <v>257</v>
      </c>
      <c r="B12" s="5" t="s">
        <v>258</v>
      </c>
      <c r="C12" s="5">
        <v>4.25</v>
      </c>
      <c r="D12" s="5" t="s">
        <v>59</v>
      </c>
      <c r="E12" s="5">
        <v>106.90367445</v>
      </c>
      <c r="H12" s="5">
        <f>(E12-C12/2*(SUM(H$2:H11)))/(100+C12/2)</f>
        <v>0.85134431132344701</v>
      </c>
      <c r="I12" s="5">
        <f t="shared" si="1"/>
        <v>5.0833333333333339</v>
      </c>
      <c r="J12">
        <f t="shared" si="0"/>
        <v>3.2166570499727154E-2</v>
      </c>
    </row>
    <row r="13" spans="1:12" s="5" customFormat="1">
      <c r="A13" s="4" t="s">
        <v>261</v>
      </c>
      <c r="B13" s="5" t="s">
        <v>262</v>
      </c>
      <c r="C13" s="5">
        <v>4</v>
      </c>
      <c r="D13" s="5" t="s">
        <v>59</v>
      </c>
      <c r="E13" s="5">
        <v>105.33121566</v>
      </c>
      <c r="H13" s="5">
        <f>(E13-C13/2*(SUM(H$2:H12)))/(100+C13/2)</f>
        <v>0.83178937320502611</v>
      </c>
      <c r="I13" s="5">
        <f t="shared" si="1"/>
        <v>5.5833333333333339</v>
      </c>
      <c r="J13">
        <f t="shared" si="0"/>
        <v>3.3536846005933318E-2</v>
      </c>
    </row>
    <row r="14" spans="1:12" s="5" customFormat="1">
      <c r="A14" s="4" t="s">
        <v>265</v>
      </c>
      <c r="B14" s="5" t="s">
        <v>266</v>
      </c>
      <c r="C14" s="5">
        <v>4.25</v>
      </c>
      <c r="D14" s="5" t="s">
        <v>59</v>
      </c>
      <c r="E14" s="5">
        <v>106.63804945</v>
      </c>
      <c r="H14" s="5">
        <f>(E14-C14/2*(SUM(H$2:H13)))/(100+C14/2)</f>
        <v>0.81372096660253634</v>
      </c>
      <c r="I14" s="5">
        <f t="shared" si="1"/>
        <v>6.0833333333333339</v>
      </c>
      <c r="J14">
        <f t="shared" si="0"/>
        <v>3.4466319021872804E-2</v>
      </c>
    </row>
    <row r="15" spans="1:12" s="5" customFormat="1">
      <c r="A15" s="4" t="s">
        <v>269</v>
      </c>
      <c r="B15" s="5" t="s">
        <v>270</v>
      </c>
      <c r="C15" s="5">
        <v>4.5</v>
      </c>
      <c r="D15" s="5" t="s">
        <v>59</v>
      </c>
      <c r="E15" s="5">
        <v>108.00738324</v>
      </c>
      <c r="H15" s="5">
        <f>(E15-C15/2*(SUM(H$2:H14)))/(100+C15/2)</f>
        <v>0.794671862427479</v>
      </c>
      <c r="I15" s="5">
        <f t="shared" si="1"/>
        <v>6.5833333333333339</v>
      </c>
      <c r="J15">
        <f t="shared" si="0"/>
        <v>3.5526795782721665E-2</v>
      </c>
    </row>
    <row r="16" spans="1:12" s="5" customFormat="1">
      <c r="A16" s="4" t="s">
        <v>273</v>
      </c>
      <c r="B16" s="5" t="s">
        <v>274</v>
      </c>
      <c r="C16" s="5">
        <v>4.875</v>
      </c>
      <c r="D16" s="5" t="s">
        <v>59</v>
      </c>
      <c r="E16" s="5">
        <v>110.16294643000001</v>
      </c>
      <c r="H16" s="5">
        <f>(E16-C16/2*(SUM(H$2:H15)))/(100+C16/2)</f>
        <v>0.77358779434266656</v>
      </c>
      <c r="I16" s="5">
        <f t="shared" si="1"/>
        <v>7.0833333333333339</v>
      </c>
      <c r="J16">
        <f t="shared" si="0"/>
        <v>3.6907032437939469E-2</v>
      </c>
    </row>
    <row r="17" spans="1:19" s="5" customFormat="1">
      <c r="A17" s="4" t="s">
        <v>277</v>
      </c>
      <c r="B17" s="5" t="s">
        <v>278</v>
      </c>
      <c r="C17" s="5">
        <v>4.625</v>
      </c>
      <c r="D17" s="5" t="s">
        <v>59</v>
      </c>
      <c r="E17" s="5">
        <v>108.13736264000001</v>
      </c>
      <c r="H17" s="5">
        <f>(E17-C17/2*(SUM(H$2:H16)))/(100+C17/2)</f>
        <v>0.75274732430941305</v>
      </c>
      <c r="I17" s="5">
        <f t="shared" si="1"/>
        <v>7.5833333333333339</v>
      </c>
      <c r="J17">
        <f t="shared" si="0"/>
        <v>3.8164171911453604E-2</v>
      </c>
    </row>
    <row r="18" spans="1:19" s="5" customFormat="1">
      <c r="A18" s="4" t="s">
        <v>281</v>
      </c>
      <c r="B18" s="5" t="s">
        <v>282</v>
      </c>
      <c r="C18" s="5">
        <v>4.75</v>
      </c>
      <c r="D18" s="5" t="s">
        <v>59</v>
      </c>
      <c r="E18" s="5">
        <v>106.84375</v>
      </c>
      <c r="F18" s="5">
        <v>106.90625</v>
      </c>
      <c r="G18" s="5">
        <v>7.41</v>
      </c>
      <c r="H18" s="5">
        <v>7.41</v>
      </c>
      <c r="I18" s="5">
        <v>3.8460000000000001</v>
      </c>
      <c r="J18" s="5">
        <v>3.85</v>
      </c>
      <c r="K18" s="5">
        <v>3.8420000000000001</v>
      </c>
      <c r="L18" s="5">
        <v>106.90625</v>
      </c>
      <c r="M18" s="5">
        <v>108.87671702999999</v>
      </c>
      <c r="N18" s="5">
        <v>2.1</v>
      </c>
      <c r="O18" s="5">
        <f>COUPDAYSNC($O$3,B18,IF(C18&gt;0,2,1))</f>
        <v>45</v>
      </c>
      <c r="P18" s="5">
        <f>COUPDAYBS($O$3,B18,IF(C43&gt;0,2,1))</f>
        <v>0</v>
      </c>
      <c r="R18" s="5">
        <f>IF(C18&gt;0,P18/(O18+P18)*C18,0)</f>
        <v>0</v>
      </c>
      <c r="S18" s="5" t="e">
        <f ca="1">NSbondPrice([1]prices!$O$2,[1]prices!B17,[1]prices!C17/100,'[1]nelson siegel ASK'!$E$4,'[1]nelson siegel ASK'!$E$5,'[1]nelson siegel ASK'!$E$6,'[1]nelson siegel ASK'!$E$7)</f>
        <v>#NAME?</v>
      </c>
    </row>
    <row r="19" spans="1:19" s="5" customFormat="1">
      <c r="A19" s="4" t="s">
        <v>285</v>
      </c>
      <c r="B19" s="5" t="s">
        <v>286</v>
      </c>
      <c r="C19" s="5">
        <v>3.5</v>
      </c>
      <c r="D19" s="5" t="s">
        <v>59</v>
      </c>
      <c r="E19" s="5">
        <v>97.0625</v>
      </c>
      <c r="F19" s="5">
        <v>97.125</v>
      </c>
      <c r="G19" s="5">
        <v>8.08</v>
      </c>
      <c r="H19" s="5">
        <v>8.08</v>
      </c>
      <c r="I19" s="5">
        <v>3.8650000000000002</v>
      </c>
      <c r="J19" s="5">
        <v>3.8690000000000002</v>
      </c>
      <c r="K19" s="5">
        <v>3.8610000000000002</v>
      </c>
      <c r="L19" s="5">
        <v>97.125</v>
      </c>
      <c r="M19" s="5">
        <v>98.57692308</v>
      </c>
      <c r="N19" s="5">
        <v>2.1</v>
      </c>
      <c r="O19" s="5">
        <f>COUPDAYSNC($O$3,B19,IF(C19&gt;0,2,1))</f>
        <v>45</v>
      </c>
      <c r="P19" s="5">
        <f>COUPDAYBS($O$3,B19,IF(C44&gt;0,2,1))</f>
        <v>0</v>
      </c>
      <c r="R19" s="5">
        <f>IF(C19&gt;0,P19/(O19+P19)*C19,0)</f>
        <v>0</v>
      </c>
      <c r="S19" s="5" t="e">
        <f ca="1">NSbondPrice([1]prices!$O$2,[1]prices!B18,[1]prices!C18/100,'[1]nelson siegel ASK'!$E$4,'[1]nelson siegel ASK'!$E$5,'[1]nelson siegel ASK'!$E$6,'[1]nelson siegel ASK'!$E$7)</f>
        <v>#NAME?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63"/>
  <sheetViews>
    <sheetView tabSelected="1" workbookViewId="0">
      <pane ySplit="600" topLeftCell="A36" activePane="bottomLeft"/>
      <selection activeCell="G1" sqref="G1"/>
      <selection pane="bottomLeft" activeCell="A58" sqref="A58"/>
    </sheetView>
  </sheetViews>
  <sheetFormatPr defaultRowHeight="15"/>
  <cols>
    <col min="1" max="1" width="16.42578125" customWidth="1"/>
    <col min="2" max="2" width="14.42578125" customWidth="1"/>
    <col min="3" max="3" width="11.5703125" customWidth="1"/>
    <col min="9" max="10" width="9.140625" style="8"/>
    <col min="19" max="19" width="13.7109375" customWidth="1"/>
    <col min="20" max="20" width="14.42578125" customWidth="1"/>
    <col min="21" max="21" width="13.7109375" customWidth="1"/>
    <col min="22" max="22" width="15.7109375" customWidth="1"/>
    <col min="23" max="23" width="15" customWidth="1"/>
    <col min="24" max="24" width="12" customWidth="1"/>
  </cols>
  <sheetData>
    <row r="1" spans="1:30">
      <c r="A1" t="s">
        <v>362</v>
      </c>
      <c r="B1" t="s">
        <v>363</v>
      </c>
      <c r="C1" t="s">
        <v>385</v>
      </c>
      <c r="D1" t="s">
        <v>364</v>
      </c>
      <c r="E1" t="s">
        <v>365</v>
      </c>
      <c r="F1" t="s">
        <v>396</v>
      </c>
      <c r="G1" t="s">
        <v>367</v>
      </c>
      <c r="H1" t="s">
        <v>387</v>
      </c>
      <c r="I1" s="8" t="s">
        <v>390</v>
      </c>
      <c r="J1" s="8" t="s">
        <v>391</v>
      </c>
      <c r="K1" t="s">
        <v>394</v>
      </c>
      <c r="L1" t="s">
        <v>395</v>
      </c>
      <c r="M1" t="s">
        <v>392</v>
      </c>
      <c r="N1" t="s">
        <v>393</v>
      </c>
      <c r="O1" t="s">
        <v>397</v>
      </c>
      <c r="P1" t="s">
        <v>398</v>
      </c>
      <c r="Q1" t="s">
        <v>370</v>
      </c>
      <c r="R1" t="s">
        <v>371</v>
      </c>
      <c r="S1" t="s">
        <v>372</v>
      </c>
      <c r="T1" t="s">
        <v>373</v>
      </c>
      <c r="U1" t="s">
        <v>374</v>
      </c>
      <c r="V1" t="s">
        <v>388</v>
      </c>
      <c r="W1" t="s">
        <v>389</v>
      </c>
    </row>
    <row r="2" spans="1:30">
      <c r="A2" s="1" t="s">
        <v>58</v>
      </c>
      <c r="B2" t="s">
        <v>59</v>
      </c>
      <c r="C2" s="7">
        <f>(DATEVALUE(B2)-DATEVALUE($B$2)+30)/360</f>
        <v>8.3333333333333329E-2</v>
      </c>
      <c r="D2">
        <v>3.25</v>
      </c>
      <c r="E2" t="s">
        <v>59</v>
      </c>
      <c r="F2">
        <v>100.125</v>
      </c>
      <c r="G2">
        <v>100.15625</v>
      </c>
      <c r="H2">
        <f t="shared" ref="H2:H21" si="0">G2-F2</f>
        <v>3.125E-2</v>
      </c>
      <c r="I2" s="8">
        <f>W2/(100+0.5*D2)</f>
        <v>0.99850641367773674</v>
      </c>
      <c r="J2" s="8">
        <f>U2/(100+D2/2)</f>
        <v>0.99881391675276754</v>
      </c>
      <c r="K2">
        <f t="shared" ref="K2:K46" si="1">I2^(-1/C2)-1</f>
        <v>1.8098257909481053E-2</v>
      </c>
      <c r="L2">
        <f t="shared" ref="L2:L46" si="2">J2^(-1/C2)-1</f>
        <v>1.4343338930111971E-2</v>
      </c>
      <c r="M2">
        <f t="shared" ref="M2:M46" si="3">I2^(-1/(2*C2))*2-2</f>
        <v>1.8017103901234233E-2</v>
      </c>
      <c r="N2">
        <f t="shared" ref="N2:N46" si="4">J2^(-1/(2*C2))*2-2</f>
        <v>1.4292271672720069E-2</v>
      </c>
      <c r="Q2">
        <v>1.575</v>
      </c>
      <c r="R2">
        <v>1.756</v>
      </c>
      <c r="S2">
        <v>1.3939999999999999</v>
      </c>
      <c r="T2">
        <v>100.15625</v>
      </c>
      <c r="U2">
        <v>101.50446429</v>
      </c>
      <c r="V2">
        <f>U2-T2</f>
        <v>1.3482142900000014</v>
      </c>
      <c r="W2">
        <f t="shared" ref="W2:W21" si="5">F2+V2</f>
        <v>101.47321429</v>
      </c>
      <c r="AC2" s="7"/>
      <c r="AD2" s="7"/>
    </row>
    <row r="3" spans="1:30">
      <c r="A3" s="4" t="s">
        <v>85</v>
      </c>
      <c r="B3" s="5" t="s">
        <v>86</v>
      </c>
      <c r="C3" s="7">
        <f t="shared" ref="C3:C46" si="6">(DATEVALUE(B3)-DATEVALUE($B$2)+30)/360</f>
        <v>0.59444444444444444</v>
      </c>
      <c r="D3" s="5">
        <v>3</v>
      </c>
      <c r="E3" s="5" t="s">
        <v>59</v>
      </c>
      <c r="F3" s="5">
        <v>100.53125</v>
      </c>
      <c r="G3" s="5">
        <v>100.5625</v>
      </c>
      <c r="H3">
        <f t="shared" si="0"/>
        <v>3.125E-2</v>
      </c>
      <c r="I3" s="8">
        <f>(W3-D3*SUM(I$2:I2)/2)/(100+D3/2)</f>
        <v>0.98796055043826003</v>
      </c>
      <c r="J3" s="8">
        <f>(U3-D3*SUM(J$2:J2)/2)/(100+D3/2)</f>
        <v>0.98826388783123986</v>
      </c>
      <c r="K3">
        <f t="shared" si="1"/>
        <v>2.0585197978033154E-2</v>
      </c>
      <c r="L3">
        <f t="shared" si="2"/>
        <v>2.0058276937943598E-2</v>
      </c>
      <c r="M3">
        <f t="shared" si="3"/>
        <v>2.0480336927863441E-2</v>
      </c>
      <c r="N3">
        <f t="shared" si="4"/>
        <v>1.9958689615155123E-2</v>
      </c>
      <c r="O3" s="5"/>
      <c r="P3" s="5"/>
      <c r="Q3" s="5">
        <v>2.0529999999999999</v>
      </c>
      <c r="R3" s="5">
        <v>2.08</v>
      </c>
      <c r="S3" s="5">
        <v>2.0259999999999998</v>
      </c>
      <c r="T3" s="5">
        <v>100.5625</v>
      </c>
      <c r="U3" s="5">
        <v>101.80700548999999</v>
      </c>
      <c r="V3">
        <f t="shared" ref="V3:V21" si="7">U3-T3</f>
        <v>1.2445054899999946</v>
      </c>
      <c r="W3">
        <f t="shared" si="5"/>
        <v>101.77575548999999</v>
      </c>
      <c r="X3" s="5"/>
      <c r="Y3" s="5"/>
      <c r="Z3" s="5"/>
      <c r="AA3" s="5"/>
      <c r="AC3" s="7"/>
      <c r="AD3" s="7"/>
    </row>
    <row r="4" spans="1:30">
      <c r="A4" s="4" t="s">
        <v>112</v>
      </c>
      <c r="B4" s="5" t="s">
        <v>113</v>
      </c>
      <c r="C4" s="7">
        <f t="shared" si="6"/>
        <v>1.0972222222222223</v>
      </c>
      <c r="D4" s="5">
        <v>3.5</v>
      </c>
      <c r="E4" s="5" t="s">
        <v>59</v>
      </c>
      <c r="F4" s="5">
        <v>101.296875</v>
      </c>
      <c r="G4" s="5">
        <v>101.359375</v>
      </c>
      <c r="H4">
        <f t="shared" si="0"/>
        <v>6.25E-2</v>
      </c>
      <c r="I4" s="8">
        <f>(W4-D4*SUM(I$2:I3)/2)/(100+D4/2)</f>
        <v>0.97565091786532687</v>
      </c>
      <c r="J4" s="8">
        <f>(U4-D4*SUM(J$2:J3)/2)/(100+D4/2)</f>
        <v>0.97625466262386229</v>
      </c>
      <c r="K4">
        <f t="shared" si="1"/>
        <v>2.2720473811899566E-2</v>
      </c>
      <c r="L4">
        <f t="shared" si="2"/>
        <v>2.2144020008109999E-2</v>
      </c>
      <c r="M4">
        <f t="shared" si="3"/>
        <v>2.2592864431099091E-2</v>
      </c>
      <c r="N4">
        <f t="shared" si="4"/>
        <v>2.2022769414934196E-2</v>
      </c>
      <c r="O4" s="5">
        <f>I2/I4-1</f>
        <v>2.3425894850195528E-2</v>
      </c>
      <c r="P4" s="5">
        <f>J2/J4-1</f>
        <v>2.3107960445764464E-2</v>
      </c>
      <c r="Q4" s="5">
        <v>2.2530000000000001</v>
      </c>
      <c r="R4" s="5">
        <v>2.282</v>
      </c>
      <c r="S4" s="5">
        <v>2.2240000000000002</v>
      </c>
      <c r="T4" s="5">
        <v>101.359375</v>
      </c>
      <c r="U4" s="5">
        <v>102.81129808</v>
      </c>
      <c r="V4">
        <f t="shared" si="7"/>
        <v>1.4519230800000003</v>
      </c>
      <c r="W4">
        <f t="shared" si="5"/>
        <v>102.74879808</v>
      </c>
      <c r="X4" s="5"/>
      <c r="Y4" s="5"/>
      <c r="Z4" s="5"/>
      <c r="AA4" s="5"/>
      <c r="AC4" s="7"/>
      <c r="AD4" s="7"/>
    </row>
    <row r="5" spans="1:30">
      <c r="A5" s="4" t="s">
        <v>139</v>
      </c>
      <c r="B5" s="5" t="s">
        <v>140</v>
      </c>
      <c r="C5" s="7">
        <f t="shared" si="6"/>
        <v>1.6083333333333334</v>
      </c>
      <c r="D5" s="5">
        <v>3.5</v>
      </c>
      <c r="E5" s="5" t="s">
        <v>59</v>
      </c>
      <c r="F5" s="5">
        <v>101.828125</v>
      </c>
      <c r="G5" s="5">
        <v>101.890625</v>
      </c>
      <c r="H5">
        <f t="shared" si="0"/>
        <v>6.25E-2</v>
      </c>
      <c r="I5" s="8">
        <f>(W5-D5*SUM(I$2:I4)/2)/(100+D5/2)</f>
        <v>0.96409181116985443</v>
      </c>
      <c r="J5" s="8">
        <f>(U5-D5*SUM(J$2:J4)/2)/(100+D5/2)</f>
        <v>0.96468517211190397</v>
      </c>
      <c r="K5">
        <f t="shared" si="1"/>
        <v>2.2997502967922134E-2</v>
      </c>
      <c r="L5">
        <f t="shared" si="2"/>
        <v>2.2606227703871884E-2</v>
      </c>
      <c r="M5">
        <f t="shared" si="3"/>
        <v>2.2866780554688049E-2</v>
      </c>
      <c r="N5">
        <f t="shared" si="4"/>
        <v>2.247989132537187E-2</v>
      </c>
      <c r="O5" s="5">
        <f t="shared" ref="O5:O46" si="8">I3/I5-1</f>
        <v>2.4757745052768954E-2</v>
      </c>
      <c r="P5" s="5">
        <f t="shared" ref="P5:P46" si="9">J3/J5-1</f>
        <v>2.4441876376846361E-2</v>
      </c>
      <c r="Q5" s="5">
        <v>2.298</v>
      </c>
      <c r="R5" s="5">
        <v>2.3180000000000001</v>
      </c>
      <c r="S5" s="5">
        <v>2.278</v>
      </c>
      <c r="T5" s="5">
        <v>101.890625</v>
      </c>
      <c r="U5" s="5">
        <v>103.34254808</v>
      </c>
      <c r="V5">
        <f t="shared" si="7"/>
        <v>1.4519230800000003</v>
      </c>
      <c r="W5">
        <f t="shared" si="5"/>
        <v>103.28004808</v>
      </c>
      <c r="X5" s="5"/>
      <c r="Y5" s="5"/>
      <c r="Z5" s="5"/>
      <c r="AA5" s="5"/>
      <c r="AC5" s="7"/>
      <c r="AD5" s="7"/>
    </row>
    <row r="6" spans="1:30">
      <c r="A6" s="1" t="s">
        <v>164</v>
      </c>
      <c r="B6" t="s">
        <v>165</v>
      </c>
      <c r="C6" s="7">
        <f t="shared" si="6"/>
        <v>2.1111111111111112</v>
      </c>
      <c r="D6">
        <v>4.125</v>
      </c>
      <c r="E6" t="s">
        <v>59</v>
      </c>
      <c r="F6">
        <v>103.28125</v>
      </c>
      <c r="G6">
        <v>103.34375</v>
      </c>
      <c r="H6">
        <f t="shared" si="0"/>
        <v>6.25E-2</v>
      </c>
      <c r="I6" s="8">
        <f>(W6-D6*SUM(I$2:I5)/2)/(100+D6/2)</f>
        <v>0.94936570785426277</v>
      </c>
      <c r="J6" s="8">
        <f>(U6-D6*SUM(J$2:J5)/2)/(100+D6/2)</f>
        <v>0.94994154237749384</v>
      </c>
      <c r="K6">
        <f t="shared" si="1"/>
        <v>2.4918602086297259E-2</v>
      </c>
      <c r="L6">
        <f t="shared" si="2"/>
        <v>2.4624262688367038E-2</v>
      </c>
      <c r="M6">
        <f t="shared" si="3"/>
        <v>2.4765272406949812E-2</v>
      </c>
      <c r="N6">
        <f t="shared" si="4"/>
        <v>2.4474512250887592E-2</v>
      </c>
      <c r="O6" s="5">
        <f t="shared" si="8"/>
        <v>2.7687128146300255E-2</v>
      </c>
      <c r="P6" s="5">
        <f t="shared" si="9"/>
        <v>2.7699725796297425E-2</v>
      </c>
      <c r="Q6">
        <v>2.484</v>
      </c>
      <c r="R6">
        <v>2.4990000000000001</v>
      </c>
      <c r="S6">
        <v>2.4689999999999999</v>
      </c>
      <c r="T6">
        <v>103.34375</v>
      </c>
      <c r="U6">
        <v>105.05494505</v>
      </c>
      <c r="V6">
        <f t="shared" si="7"/>
        <v>1.7111950500000006</v>
      </c>
      <c r="W6">
        <f t="shared" si="5"/>
        <v>104.99244505</v>
      </c>
      <c r="AC6" s="7"/>
      <c r="AD6" s="7"/>
    </row>
    <row r="7" spans="1:30">
      <c r="A7" s="4" t="s">
        <v>177</v>
      </c>
      <c r="B7" s="5" t="s">
        <v>178</v>
      </c>
      <c r="C7" s="7">
        <f t="shared" si="6"/>
        <v>2.6222222222222222</v>
      </c>
      <c r="D7" s="5">
        <v>5</v>
      </c>
      <c r="E7" s="5" t="s">
        <v>59</v>
      </c>
      <c r="F7" s="5">
        <v>105.9375</v>
      </c>
      <c r="G7" s="5">
        <v>106</v>
      </c>
      <c r="H7">
        <f t="shared" si="0"/>
        <v>6.25E-2</v>
      </c>
      <c r="I7" s="8">
        <f>(W7-D7*SUM(I$2:I6)/2)/(100+D7/2)</f>
        <v>0.93485597382913543</v>
      </c>
      <c r="J7" s="8">
        <f>(U7-D7*SUM(J$2:J6)/2)/(100+D7/2)</f>
        <v>0.93540758893421283</v>
      </c>
      <c r="K7">
        <f t="shared" si="1"/>
        <v>2.6022014845594965E-2</v>
      </c>
      <c r="L7">
        <f t="shared" si="2"/>
        <v>2.5791232977718348E-2</v>
      </c>
      <c r="M7">
        <f t="shared" si="3"/>
        <v>2.5854895934647182E-2</v>
      </c>
      <c r="N7">
        <f t="shared" si="4"/>
        <v>2.5627046598379444E-2</v>
      </c>
      <c r="O7" s="5">
        <f t="shared" si="8"/>
        <v>3.127309249677257E-2</v>
      </c>
      <c r="P7" s="5">
        <f t="shared" si="9"/>
        <v>3.1299279077957376E-2</v>
      </c>
      <c r="Q7" s="5">
        <v>2.597</v>
      </c>
      <c r="R7" s="5">
        <v>2.609</v>
      </c>
      <c r="S7" s="5">
        <v>2.585</v>
      </c>
      <c r="T7" s="5">
        <v>106</v>
      </c>
      <c r="U7" s="5">
        <v>108.07417581999999</v>
      </c>
      <c r="V7">
        <f t="shared" si="7"/>
        <v>2.0741758199999936</v>
      </c>
      <c r="W7">
        <f t="shared" si="5"/>
        <v>108.01167581999999</v>
      </c>
      <c r="X7" s="5"/>
      <c r="Y7" s="5"/>
      <c r="Z7" s="5"/>
      <c r="AA7" s="5"/>
      <c r="AC7" s="7"/>
      <c r="AD7" s="7"/>
    </row>
    <row r="8" spans="1:30">
      <c r="A8" s="1" t="s">
        <v>191</v>
      </c>
      <c r="B8" t="s">
        <v>192</v>
      </c>
      <c r="C8" s="7">
        <f t="shared" si="6"/>
        <v>3.125</v>
      </c>
      <c r="D8">
        <v>5</v>
      </c>
      <c r="E8" t="s">
        <v>59</v>
      </c>
      <c r="F8">
        <v>106.5625</v>
      </c>
      <c r="G8">
        <v>106.625</v>
      </c>
      <c r="H8">
        <f t="shared" si="0"/>
        <v>6.25E-2</v>
      </c>
      <c r="I8" s="8">
        <f>(W8-D8*SUM(I$2:I7)/2)/(100+D8/2)</f>
        <v>0.91815216958940049</v>
      </c>
      <c r="J8" s="8">
        <f>(U8-D8*SUM(J$2:J7)/2)/(100+D8/2)</f>
        <v>0.91869033066752481</v>
      </c>
      <c r="K8">
        <f t="shared" si="1"/>
        <v>2.7702249799209433E-2</v>
      </c>
      <c r="L8">
        <f t="shared" si="2"/>
        <v>2.7509565227174626E-2</v>
      </c>
      <c r="M8">
        <f t="shared" si="3"/>
        <v>2.7513008391521154E-2</v>
      </c>
      <c r="N8">
        <f t="shared" si="4"/>
        <v>2.7322929606602653E-2</v>
      </c>
      <c r="O8" s="5">
        <f t="shared" si="8"/>
        <v>3.3996040415415152E-2</v>
      </c>
      <c r="P8" s="5">
        <f t="shared" si="9"/>
        <v>3.401713359414793E-2</v>
      </c>
      <c r="Q8">
        <v>2.7549999999999999</v>
      </c>
      <c r="R8">
        <v>2.7650000000000001</v>
      </c>
      <c r="S8">
        <v>2.7450000000000001</v>
      </c>
      <c r="T8">
        <v>106.625</v>
      </c>
      <c r="U8">
        <v>108.69917581999999</v>
      </c>
      <c r="V8">
        <f t="shared" si="7"/>
        <v>2.0741758199999936</v>
      </c>
      <c r="W8">
        <f t="shared" si="5"/>
        <v>108.63667581999999</v>
      </c>
      <c r="AC8" s="7"/>
      <c r="AD8" s="7"/>
    </row>
    <row r="9" spans="1:30">
      <c r="A9" s="4" t="s">
        <v>205</v>
      </c>
      <c r="B9" s="5" t="s">
        <v>206</v>
      </c>
      <c r="C9" s="7">
        <f t="shared" si="6"/>
        <v>3.6361111111111111</v>
      </c>
      <c r="D9" s="5">
        <v>4.875</v>
      </c>
      <c r="E9" s="5" t="s">
        <v>59</v>
      </c>
      <c r="F9" s="5">
        <v>106.65625</v>
      </c>
      <c r="G9" s="5">
        <v>106.71875</v>
      </c>
      <c r="H9">
        <f t="shared" si="0"/>
        <v>6.25E-2</v>
      </c>
      <c r="I9" s="8">
        <f>(W9-D9*SUM(I$2:I8)/2)/(100+D9/2)</f>
        <v>0.90081902663054614</v>
      </c>
      <c r="J9" s="8">
        <f>(U9-D9*SUM(J$2:J8)/2)/(100+D9/2)</f>
        <v>0.90134650148220796</v>
      </c>
      <c r="K9">
        <f t="shared" si="1"/>
        <v>2.9142562883263112E-2</v>
      </c>
      <c r="L9">
        <f t="shared" si="2"/>
        <v>2.8976894160309463E-2</v>
      </c>
      <c r="M9">
        <f t="shared" si="3"/>
        <v>2.8933279221634134E-2</v>
      </c>
      <c r="N9">
        <f t="shared" si="4"/>
        <v>2.8769966418380477E-2</v>
      </c>
      <c r="O9" s="5">
        <f t="shared" si="8"/>
        <v>3.7784445257447841E-2</v>
      </c>
      <c r="P9" s="5">
        <f t="shared" si="9"/>
        <v>3.7789115945969121E-2</v>
      </c>
      <c r="Q9" s="5">
        <v>2.8969999999999998</v>
      </c>
      <c r="R9" s="5">
        <v>2.9060000000000001</v>
      </c>
      <c r="S9" s="5">
        <v>2.8879999999999999</v>
      </c>
      <c r="T9" s="5">
        <v>106.71875</v>
      </c>
      <c r="U9" s="5">
        <v>108.74107143000001</v>
      </c>
      <c r="V9">
        <f t="shared" si="7"/>
        <v>2.0223214300000052</v>
      </c>
      <c r="W9">
        <f t="shared" si="5"/>
        <v>108.67857143000001</v>
      </c>
      <c r="X9" s="5"/>
      <c r="Y9" s="5"/>
      <c r="Z9" s="5"/>
      <c r="AA9" s="5"/>
      <c r="AC9" s="7"/>
      <c r="AD9" s="7"/>
    </row>
    <row r="10" spans="1:30">
      <c r="A10" s="4" t="s">
        <v>219</v>
      </c>
      <c r="B10" s="5" t="s">
        <v>220</v>
      </c>
      <c r="C10" s="7">
        <f t="shared" si="6"/>
        <v>4.1416666666666666</v>
      </c>
      <c r="D10" s="5">
        <v>4.375</v>
      </c>
      <c r="E10" s="5" t="s">
        <v>59</v>
      </c>
      <c r="F10" s="5">
        <v>105.265625</v>
      </c>
      <c r="G10" s="5">
        <v>105.328125</v>
      </c>
      <c r="H10">
        <f t="shared" si="0"/>
        <v>6.25E-2</v>
      </c>
      <c r="I10" s="8">
        <f>(W10-D10*SUM(I$2:I9)/2)/(100+D10/2)</f>
        <v>0.88456230679699788</v>
      </c>
      <c r="J10" s="8">
        <f>(U10-D10*SUM(J$2:J9)/2)/(100+D10/2)</f>
        <v>0.88508827859489747</v>
      </c>
      <c r="K10">
        <f t="shared" si="1"/>
        <v>3.0059593077471858E-2</v>
      </c>
      <c r="L10">
        <f t="shared" si="2"/>
        <v>2.9911763619250742E-2</v>
      </c>
      <c r="M10">
        <f t="shared" si="3"/>
        <v>2.9837030973149048E-2</v>
      </c>
      <c r="N10">
        <f t="shared" si="4"/>
        <v>2.9691369267013101E-2</v>
      </c>
      <c r="O10" s="5">
        <f t="shared" si="8"/>
        <v>3.7973427687679306E-2</v>
      </c>
      <c r="P10" s="5">
        <f t="shared" si="9"/>
        <v>3.7964633455514152E-2</v>
      </c>
      <c r="Q10" s="5">
        <v>2.9870000000000001</v>
      </c>
      <c r="R10" s="5">
        <v>2.9950000000000001</v>
      </c>
      <c r="S10" s="5">
        <v>2.9790000000000001</v>
      </c>
      <c r="T10" s="5">
        <v>105.328125</v>
      </c>
      <c r="U10" s="5">
        <v>107.14302884999999</v>
      </c>
      <c r="V10">
        <f t="shared" si="7"/>
        <v>1.8149038499999932</v>
      </c>
      <c r="W10">
        <f t="shared" si="5"/>
        <v>107.08052884999999</v>
      </c>
      <c r="X10" s="5"/>
      <c r="Y10" s="5"/>
      <c r="Z10" s="5"/>
      <c r="AA10" s="5"/>
      <c r="AC10" s="7"/>
      <c r="AD10" s="7"/>
    </row>
    <row r="11" spans="1:30">
      <c r="A11" s="4" t="s">
        <v>235</v>
      </c>
      <c r="B11" s="5" t="s">
        <v>236</v>
      </c>
      <c r="C11" s="7">
        <f t="shared" si="6"/>
        <v>4.6527777777777777</v>
      </c>
      <c r="D11" s="5">
        <v>3.875</v>
      </c>
      <c r="E11" s="5" t="s">
        <v>59</v>
      </c>
      <c r="F11" s="5">
        <v>103.171875</v>
      </c>
      <c r="G11" s="5">
        <v>103.234375</v>
      </c>
      <c r="H11">
        <f t="shared" si="0"/>
        <v>6.25E-2</v>
      </c>
      <c r="I11" s="8">
        <f>(W11-D11*SUM(I$2:I10)/2)/(100+D11/2)</f>
        <v>0.86605571363985467</v>
      </c>
      <c r="J11" s="8">
        <f>(U11-D11*SUM(J$2:J10)/2)/(100+D11/2)</f>
        <v>0.86658279082608258</v>
      </c>
      <c r="K11">
        <f t="shared" si="1"/>
        <v>3.1390164356861705E-2</v>
      </c>
      <c r="L11">
        <f t="shared" si="2"/>
        <v>3.1255305787917242E-2</v>
      </c>
      <c r="M11">
        <f t="shared" si="3"/>
        <v>3.1147620786693864E-2</v>
      </c>
      <c r="N11">
        <f t="shared" si="4"/>
        <v>3.1014825931034107E-2</v>
      </c>
      <c r="O11" s="5">
        <f t="shared" si="8"/>
        <v>4.0139811380711654E-2</v>
      </c>
      <c r="P11" s="5">
        <f t="shared" si="9"/>
        <v>4.0115856239178571E-2</v>
      </c>
      <c r="Q11" s="5">
        <v>3.1190000000000002</v>
      </c>
      <c r="R11" s="5">
        <v>3.1269999999999998</v>
      </c>
      <c r="S11" s="5">
        <v>3.1120000000000001</v>
      </c>
      <c r="T11" s="5">
        <v>103.234375</v>
      </c>
      <c r="U11" s="5">
        <v>104.84186126</v>
      </c>
      <c r="V11">
        <f t="shared" si="7"/>
        <v>1.6074862600000017</v>
      </c>
      <c r="W11">
        <f t="shared" si="5"/>
        <v>104.77936126</v>
      </c>
      <c r="X11" s="5"/>
      <c r="Y11" s="5"/>
      <c r="Z11" s="5"/>
      <c r="AA11" s="5"/>
      <c r="AC11" s="7"/>
      <c r="AD11" s="7"/>
    </row>
    <row r="12" spans="1:30">
      <c r="A12" s="4" t="s">
        <v>249</v>
      </c>
      <c r="B12" s="5" t="s">
        <v>250</v>
      </c>
      <c r="C12" s="7">
        <f t="shared" si="6"/>
        <v>5.1555555555555559</v>
      </c>
      <c r="D12" s="5">
        <v>4.25</v>
      </c>
      <c r="E12" s="5" t="s">
        <v>59</v>
      </c>
      <c r="F12" s="5">
        <v>105.046875</v>
      </c>
      <c r="G12" s="5">
        <v>105.109375</v>
      </c>
      <c r="H12">
        <f t="shared" si="0"/>
        <v>6.25E-2</v>
      </c>
      <c r="I12" s="8">
        <f>(W12-D12*SUM(I$2:I11)/2)/(100+D12/2)</f>
        <v>0.85069650617459802</v>
      </c>
      <c r="J12" s="8">
        <f>(U12-D12*SUM(J$2:J11)/2)/(100+D12/2)</f>
        <v>0.85120333680852223</v>
      </c>
      <c r="K12">
        <f t="shared" si="1"/>
        <v>3.1861233410762635E-2</v>
      </c>
      <c r="L12">
        <f t="shared" si="2"/>
        <v>3.1742032491061778E-2</v>
      </c>
      <c r="M12">
        <f t="shared" si="3"/>
        <v>3.16114130519769E-2</v>
      </c>
      <c r="N12">
        <f t="shared" si="4"/>
        <v>3.1494063482403245E-2</v>
      </c>
      <c r="O12" s="5">
        <f t="shared" si="8"/>
        <v>3.9809497719330178E-2</v>
      </c>
      <c r="P12" s="5">
        <f t="shared" si="9"/>
        <v>3.9808281195680584E-2</v>
      </c>
      <c r="Q12" s="5">
        <v>3.161</v>
      </c>
      <c r="R12" s="5">
        <v>3.1669999999999998</v>
      </c>
      <c r="S12" s="5">
        <v>3.1539999999999999</v>
      </c>
      <c r="T12" s="5">
        <v>105.109375</v>
      </c>
      <c r="U12" s="5">
        <v>106.87242445</v>
      </c>
      <c r="V12">
        <f t="shared" si="7"/>
        <v>1.7630494499999969</v>
      </c>
      <c r="W12">
        <f t="shared" si="5"/>
        <v>106.80992445</v>
      </c>
      <c r="X12" s="5"/>
      <c r="Y12" s="5"/>
      <c r="Z12" s="5"/>
      <c r="AA12" s="5"/>
      <c r="AC12" s="7"/>
      <c r="AD12" s="7"/>
    </row>
    <row r="13" spans="1:30">
      <c r="A13" s="1" t="s">
        <v>253</v>
      </c>
      <c r="B13" t="s">
        <v>254</v>
      </c>
      <c r="C13" s="7">
        <f t="shared" si="6"/>
        <v>5.666666666666667</v>
      </c>
      <c r="D13">
        <v>4</v>
      </c>
      <c r="E13" t="s">
        <v>59</v>
      </c>
      <c r="F13">
        <v>103.734375</v>
      </c>
      <c r="G13">
        <v>103.796875</v>
      </c>
      <c r="H13">
        <f t="shared" si="0"/>
        <v>6.25E-2</v>
      </c>
      <c r="I13" s="8">
        <f>(W13-D13*SUM(I$2:I12)/2)/(100+D13/2)</f>
        <v>0.83266942612419659</v>
      </c>
      <c r="J13" s="8">
        <f>(U13-D13*SUM(J$2:J12)/2)/(100+D13/2)</f>
        <v>0.83317313374488788</v>
      </c>
      <c r="K13">
        <f t="shared" si="1"/>
        <v>3.2842841405483547E-2</v>
      </c>
      <c r="L13">
        <f t="shared" si="2"/>
        <v>3.2732622021311775E-2</v>
      </c>
      <c r="M13">
        <f t="shared" si="3"/>
        <v>3.2577517739959205E-2</v>
      </c>
      <c r="N13">
        <f t="shared" si="4"/>
        <v>3.2469062024130135E-2</v>
      </c>
      <c r="O13" s="5">
        <f t="shared" si="8"/>
        <v>4.0095488639543708E-2</v>
      </c>
      <c r="P13" s="5">
        <f t="shared" si="9"/>
        <v>4.0099297166517278E-2</v>
      </c>
      <c r="Q13">
        <v>3.2570000000000001</v>
      </c>
      <c r="R13">
        <v>3.2629999999999999</v>
      </c>
      <c r="S13">
        <v>3.2509999999999999</v>
      </c>
      <c r="T13">
        <v>103.796875</v>
      </c>
      <c r="U13">
        <v>105.45621566</v>
      </c>
      <c r="V13">
        <f t="shared" si="7"/>
        <v>1.659340659999998</v>
      </c>
      <c r="W13">
        <f t="shared" si="5"/>
        <v>105.39371566</v>
      </c>
      <c r="AC13" s="7"/>
      <c r="AD13" s="7"/>
    </row>
    <row r="14" spans="1:30">
      <c r="A14" s="4" t="s">
        <v>257</v>
      </c>
      <c r="B14" s="5" t="s">
        <v>258</v>
      </c>
      <c r="C14" s="7">
        <f>(DATEVALUE(B14)-DATEVALUE($B$2)+30)/360</f>
        <v>6.1694444444444443</v>
      </c>
      <c r="D14" s="5">
        <v>4.25</v>
      </c>
      <c r="E14" s="5" t="s">
        <v>59</v>
      </c>
      <c r="F14" s="5">
        <v>105.078125</v>
      </c>
      <c r="G14" s="5">
        <v>105.140625</v>
      </c>
      <c r="H14">
        <f t="shared" si="0"/>
        <v>6.25E-2</v>
      </c>
      <c r="I14" s="8">
        <f>(W14-D14*SUM(I$2:I13)/2)/(100+D14/2)</f>
        <v>0.81597530562492904</v>
      </c>
      <c r="J14" s="8">
        <f>(U14-D14*SUM(J$2:J13)/2)/(100+D14/2)</f>
        <v>0.81646110914706815</v>
      </c>
      <c r="K14">
        <f t="shared" si="1"/>
        <v>3.3513603563915195E-2</v>
      </c>
      <c r="L14">
        <f t="shared" si="2"/>
        <v>3.3413901629530951E-2</v>
      </c>
      <c r="M14">
        <f t="shared" si="3"/>
        <v>3.3237422008472794E-2</v>
      </c>
      <c r="N14">
        <f t="shared" si="4"/>
        <v>3.3139347540675157E-2</v>
      </c>
      <c r="O14" s="5">
        <f t="shared" si="8"/>
        <v>4.255177860202175E-2</v>
      </c>
      <c r="P14" s="5">
        <f t="shared" si="9"/>
        <v>4.2552213782415471E-2</v>
      </c>
      <c r="Q14" s="5">
        <v>3.3149999999999999</v>
      </c>
      <c r="R14" s="5">
        <v>3.3210000000000002</v>
      </c>
      <c r="S14" s="5">
        <v>3.31</v>
      </c>
      <c r="T14" s="5">
        <v>105.140625</v>
      </c>
      <c r="U14" s="5">
        <v>106.90367445</v>
      </c>
      <c r="V14">
        <f t="shared" si="7"/>
        <v>1.7630494499999969</v>
      </c>
      <c r="W14">
        <f t="shared" si="5"/>
        <v>106.84117445</v>
      </c>
      <c r="X14" s="5"/>
      <c r="Y14" s="5"/>
      <c r="Z14" s="5"/>
      <c r="AA14" s="5"/>
      <c r="AC14" s="7"/>
      <c r="AD14" s="7"/>
    </row>
    <row r="15" spans="1:30">
      <c r="A15" s="4" t="s">
        <v>261</v>
      </c>
      <c r="B15" s="5" t="s">
        <v>262</v>
      </c>
      <c r="C15" s="7">
        <f t="shared" si="6"/>
        <v>6.6805555555555554</v>
      </c>
      <c r="D15" s="5">
        <v>4</v>
      </c>
      <c r="E15" s="5" t="s">
        <v>59</v>
      </c>
      <c r="F15" s="5">
        <v>103.609375</v>
      </c>
      <c r="G15" s="5">
        <v>103.671875</v>
      </c>
      <c r="H15">
        <f t="shared" si="0"/>
        <v>6.25E-2</v>
      </c>
      <c r="I15" s="8">
        <f>(W15-D15*SUM(I$2:I14)/2)/(100+D15/2)</f>
        <v>0.79911756863891947</v>
      </c>
      <c r="J15" s="8">
        <f>(U15-D15*SUM(J$2:J14)/2)/(100+D15/2)</f>
        <v>0.79960187408033967</v>
      </c>
      <c r="K15">
        <f t="shared" si="1"/>
        <v>3.4136881967413713E-2</v>
      </c>
      <c r="L15">
        <f t="shared" si="2"/>
        <v>3.404309924081117E-2</v>
      </c>
      <c r="M15">
        <f t="shared" si="3"/>
        <v>3.3850419246620689E-2</v>
      </c>
      <c r="N15">
        <f t="shared" si="4"/>
        <v>3.3758195303277727E-2</v>
      </c>
      <c r="O15" s="5">
        <f t="shared" si="8"/>
        <v>4.1986134208541692E-2</v>
      </c>
      <c r="P15" s="5">
        <f t="shared" si="9"/>
        <v>4.1984968711035187E-2</v>
      </c>
      <c r="Q15" s="5">
        <v>3.3780000000000001</v>
      </c>
      <c r="R15" s="5">
        <v>3.3839999999999999</v>
      </c>
      <c r="S15" s="5">
        <v>3.3730000000000002</v>
      </c>
      <c r="T15" s="5">
        <v>103.671875</v>
      </c>
      <c r="U15" s="5">
        <v>105.33121566</v>
      </c>
      <c r="V15">
        <f t="shared" si="7"/>
        <v>1.659340659999998</v>
      </c>
      <c r="W15">
        <f t="shared" si="5"/>
        <v>105.26871566</v>
      </c>
      <c r="X15" s="5"/>
      <c r="Y15" s="5"/>
      <c r="Z15" s="5"/>
      <c r="AA15" s="5"/>
      <c r="AC15" s="7"/>
      <c r="AD15" s="7"/>
    </row>
    <row r="16" spans="1:30">
      <c r="A16" s="4" t="s">
        <v>265</v>
      </c>
      <c r="B16" s="5" t="s">
        <v>266</v>
      </c>
      <c r="C16" s="7">
        <f t="shared" si="6"/>
        <v>7.1833333333333336</v>
      </c>
      <c r="D16" s="5">
        <v>4.25</v>
      </c>
      <c r="E16" s="5" t="s">
        <v>59</v>
      </c>
      <c r="F16" s="5">
        <v>104.8125</v>
      </c>
      <c r="G16" s="5">
        <v>104.875</v>
      </c>
      <c r="H16">
        <f t="shared" si="0"/>
        <v>6.25E-2</v>
      </c>
      <c r="I16" s="8">
        <f>(W16-D16*SUM(I$2:I15)/2)/(100+D16/2)</f>
        <v>0.77976774275774996</v>
      </c>
      <c r="J16" s="8">
        <f>(U16-D16*SUM(J$2:J15)/2)/(100+D16/2)</f>
        <v>0.78023336041406222</v>
      </c>
      <c r="K16">
        <f t="shared" si="1"/>
        <v>3.5236648810124338E-2</v>
      </c>
      <c r="L16">
        <f t="shared" si="2"/>
        <v>3.5150622733433501E-2</v>
      </c>
      <c r="M16">
        <f t="shared" si="3"/>
        <v>3.4931594732485305E-2</v>
      </c>
      <c r="N16">
        <f t="shared" si="4"/>
        <v>3.4847043621149876E-2</v>
      </c>
      <c r="O16" s="5">
        <f t="shared" si="8"/>
        <v>4.6433778780238244E-2</v>
      </c>
      <c r="P16" s="5">
        <f t="shared" si="9"/>
        <v>4.6431940200275745E-2</v>
      </c>
      <c r="Q16" s="5">
        <v>3.4729999999999999</v>
      </c>
      <c r="R16" s="5">
        <v>3.4769999999999999</v>
      </c>
      <c r="S16" s="5">
        <v>3.468</v>
      </c>
      <c r="T16" s="5">
        <v>104.875</v>
      </c>
      <c r="U16" s="5">
        <v>106.63804945</v>
      </c>
      <c r="V16">
        <f t="shared" si="7"/>
        <v>1.7630494499999969</v>
      </c>
      <c r="W16">
        <f t="shared" si="5"/>
        <v>106.57554945</v>
      </c>
      <c r="X16" s="5"/>
      <c r="Y16" s="5"/>
      <c r="Z16" s="5"/>
      <c r="AA16" s="5"/>
      <c r="AC16" s="7"/>
      <c r="AD16" s="7"/>
    </row>
    <row r="17" spans="1:30">
      <c r="A17" s="4" t="s">
        <v>269</v>
      </c>
      <c r="B17" s="5" t="s">
        <v>270</v>
      </c>
      <c r="C17" s="7">
        <f t="shared" si="6"/>
        <v>7.6944444444444446</v>
      </c>
      <c r="D17" s="5">
        <v>4.5</v>
      </c>
      <c r="E17" s="5" t="s">
        <v>59</v>
      </c>
      <c r="F17" s="5">
        <v>106.078125</v>
      </c>
      <c r="G17" s="5">
        <v>106.140625</v>
      </c>
      <c r="H17">
        <f t="shared" si="0"/>
        <v>6.25E-2</v>
      </c>
      <c r="I17" s="8">
        <f>(W17-D17*SUM(I$2:I16)/2)/(100+D17/2)</f>
        <v>0.75954843201147693</v>
      </c>
      <c r="J17" s="8">
        <f>(U17-D17*SUM(J$2:J16)/2)/(100+D17/2)</f>
        <v>0.75999463467585893</v>
      </c>
      <c r="K17">
        <f t="shared" si="1"/>
        <v>3.6390627007408805E-2</v>
      </c>
      <c r="L17">
        <f t="shared" si="2"/>
        <v>3.6311526587578857E-2</v>
      </c>
      <c r="M17">
        <f t="shared" si="3"/>
        <v>3.6065447874806367E-2</v>
      </c>
      <c r="N17">
        <f t="shared" si="4"/>
        <v>3.5987747102205869E-2</v>
      </c>
      <c r="O17" s="5">
        <f t="shared" si="8"/>
        <v>5.2095607020941959E-2</v>
      </c>
      <c r="P17" s="5">
        <f t="shared" si="9"/>
        <v>5.2115156604195523E-2</v>
      </c>
      <c r="Q17" s="5">
        <v>3.573</v>
      </c>
      <c r="R17" s="5">
        <v>3.5779999999999998</v>
      </c>
      <c r="S17" s="5">
        <v>3.5680000000000001</v>
      </c>
      <c r="T17" s="5">
        <v>106.140625</v>
      </c>
      <c r="U17" s="5">
        <v>108.00738324</v>
      </c>
      <c r="V17">
        <f t="shared" si="7"/>
        <v>1.8667582399999958</v>
      </c>
      <c r="W17">
        <f t="shared" si="5"/>
        <v>107.94488324</v>
      </c>
      <c r="X17" s="5"/>
      <c r="Y17" s="5"/>
      <c r="Z17" s="5"/>
      <c r="AA17" s="5"/>
      <c r="AC17" s="7"/>
      <c r="AD17" s="7"/>
    </row>
    <row r="18" spans="1:30">
      <c r="A18" s="4" t="s">
        <v>273</v>
      </c>
      <c r="B18" s="5" t="s">
        <v>274</v>
      </c>
      <c r="C18" s="7">
        <f t="shared" si="6"/>
        <v>8.1999999999999993</v>
      </c>
      <c r="D18" s="5">
        <v>4.875</v>
      </c>
      <c r="E18" s="5" t="s">
        <v>59</v>
      </c>
      <c r="F18" s="5">
        <v>108.078125</v>
      </c>
      <c r="G18" s="5">
        <v>108.140625</v>
      </c>
      <c r="H18">
        <f t="shared" si="0"/>
        <v>6.25E-2</v>
      </c>
      <c r="I18" s="8">
        <f>(W18-D18*SUM(I$2:I17)/2)/(100+D18/2)</f>
        <v>0.73649366414880624</v>
      </c>
      <c r="J18" s="8">
        <f>(U18-D18*SUM(J$2:J17)/2)/(100+D18/2)</f>
        <v>0.73691470418435367</v>
      </c>
      <c r="K18">
        <f t="shared" si="1"/>
        <v>3.8003697674925174E-2</v>
      </c>
      <c r="L18">
        <f t="shared" si="2"/>
        <v>3.7931354063900136E-2</v>
      </c>
      <c r="M18">
        <f t="shared" si="3"/>
        <v>3.7649329668797638E-2</v>
      </c>
      <c r="N18">
        <f t="shared" si="4"/>
        <v>3.7578321502170109E-2</v>
      </c>
      <c r="O18" s="5">
        <f t="shared" si="8"/>
        <v>5.8756891899344854E-2</v>
      </c>
      <c r="P18" s="5">
        <f t="shared" si="9"/>
        <v>5.8783813084114511E-2</v>
      </c>
      <c r="Q18" s="5">
        <v>3.7050000000000001</v>
      </c>
      <c r="R18" s="5">
        <v>3.7090000000000001</v>
      </c>
      <c r="S18" s="5">
        <v>3.7</v>
      </c>
      <c r="T18" s="5">
        <v>108.140625</v>
      </c>
      <c r="U18" s="5">
        <v>110.16294643000001</v>
      </c>
      <c r="V18">
        <f t="shared" si="7"/>
        <v>2.0223214300000052</v>
      </c>
      <c r="W18">
        <f t="shared" si="5"/>
        <v>110.10044643000001</v>
      </c>
      <c r="X18" s="5"/>
      <c r="Y18" s="5"/>
      <c r="Z18" s="5"/>
      <c r="AA18" s="5"/>
      <c r="AC18" s="7"/>
      <c r="AD18" s="7"/>
    </row>
    <row r="19" spans="1:30">
      <c r="A19" s="4" t="s">
        <v>277</v>
      </c>
      <c r="B19" s="5" t="s">
        <v>278</v>
      </c>
      <c r="C19" s="7">
        <f t="shared" si="6"/>
        <v>8.7111111111111104</v>
      </c>
      <c r="D19" s="5">
        <v>4.625</v>
      </c>
      <c r="E19" s="5" t="s">
        <v>59</v>
      </c>
      <c r="F19" s="5">
        <v>106.15625</v>
      </c>
      <c r="G19" s="5">
        <v>106.21875</v>
      </c>
      <c r="H19">
        <f t="shared" si="0"/>
        <v>6.25E-2</v>
      </c>
      <c r="I19" s="8">
        <f>(W19-D19*SUM(I$2:I18)/2)/(100+D19/2)</f>
        <v>0.71831954824192679</v>
      </c>
      <c r="J19" s="8">
        <f>(U19-D19*SUM(J$2:J18)/2)/(100+D19/2)</f>
        <v>0.71874129487200999</v>
      </c>
      <c r="K19">
        <f t="shared" si="1"/>
        <v>3.8709594651129997E-2</v>
      </c>
      <c r="L19">
        <f t="shared" si="2"/>
        <v>3.8639608448161278E-2</v>
      </c>
      <c r="M19">
        <f t="shared" si="3"/>
        <v>3.8342066142118547E-2</v>
      </c>
      <c r="N19">
        <f t="shared" si="4"/>
        <v>3.8273395252129916E-2</v>
      </c>
      <c r="O19" s="5">
        <f t="shared" si="8"/>
        <v>5.7396299279975027E-2</v>
      </c>
      <c r="P19" s="5">
        <f t="shared" si="9"/>
        <v>5.7396646189913358E-2</v>
      </c>
      <c r="Q19" s="5">
        <v>3.774</v>
      </c>
      <c r="R19" s="5">
        <v>3.778</v>
      </c>
      <c r="S19" s="5">
        <v>3.77</v>
      </c>
      <c r="T19" s="5">
        <v>106.21875</v>
      </c>
      <c r="U19" s="5">
        <v>108.13736264000001</v>
      </c>
      <c r="V19">
        <f t="shared" si="7"/>
        <v>1.9186126400000063</v>
      </c>
      <c r="W19">
        <f t="shared" si="5"/>
        <v>108.07486264000001</v>
      </c>
      <c r="X19" s="5"/>
      <c r="Y19" s="5"/>
      <c r="Z19" s="5"/>
      <c r="AA19" s="5"/>
      <c r="AC19" s="7"/>
      <c r="AD19" s="7"/>
    </row>
    <row r="20" spans="1:30">
      <c r="A20" s="4" t="s">
        <v>281</v>
      </c>
      <c r="B20" s="5" t="s">
        <v>282</v>
      </c>
      <c r="C20" s="7">
        <f t="shared" si="6"/>
        <v>9.2138888888888886</v>
      </c>
      <c r="D20" s="5">
        <v>4.75</v>
      </c>
      <c r="E20" s="5" t="s">
        <v>59</v>
      </c>
      <c r="F20" s="5">
        <v>106.84375</v>
      </c>
      <c r="G20" s="5">
        <v>106.90625</v>
      </c>
      <c r="H20">
        <f t="shared" si="0"/>
        <v>6.25E-2</v>
      </c>
      <c r="I20" s="8">
        <f>(W20-D20*SUM(I$2:I19)/2)/(100+D20/2)</f>
        <v>0.69930912004998091</v>
      </c>
      <c r="J20" s="8">
        <f>(U20-D20*SUM(J$2:J19)/2)/(100+D20/2)</f>
        <v>0.69971571667587695</v>
      </c>
      <c r="K20">
        <f t="shared" si="1"/>
        <v>3.9580999052077237E-2</v>
      </c>
      <c r="L20">
        <f t="shared" si="2"/>
        <v>3.9515419262715623E-2</v>
      </c>
      <c r="M20">
        <f t="shared" si="3"/>
        <v>3.9196899813333186E-2</v>
      </c>
      <c r="N20">
        <f t="shared" si="4"/>
        <v>3.9132579566827363E-2</v>
      </c>
      <c r="O20" s="5">
        <f t="shared" si="8"/>
        <v>5.3173257766419013E-2</v>
      </c>
      <c r="P20" s="5">
        <f t="shared" si="9"/>
        <v>5.3163001233125229E-2</v>
      </c>
      <c r="Q20" s="5">
        <v>3.8460000000000001</v>
      </c>
      <c r="R20" s="5">
        <v>3.85</v>
      </c>
      <c r="S20" s="5">
        <v>3.8420000000000001</v>
      </c>
      <c r="T20" s="5">
        <v>106.90625</v>
      </c>
      <c r="U20" s="5">
        <v>108.87671702999999</v>
      </c>
      <c r="V20">
        <f t="shared" si="7"/>
        <v>1.9704670299999947</v>
      </c>
      <c r="W20">
        <f t="shared" si="5"/>
        <v>108.81421702999999</v>
      </c>
      <c r="X20" s="5"/>
      <c r="Y20" s="5"/>
      <c r="Z20" s="5"/>
      <c r="AA20" s="5"/>
      <c r="AC20" s="7"/>
      <c r="AD20" s="7"/>
    </row>
    <row r="21" spans="1:30">
      <c r="A21" s="4" t="s">
        <v>285</v>
      </c>
      <c r="B21" s="5" t="s">
        <v>286</v>
      </c>
      <c r="C21" s="7">
        <f t="shared" si="6"/>
        <v>9.7249999999999996</v>
      </c>
      <c r="D21" s="5">
        <v>3.5</v>
      </c>
      <c r="E21" s="5" t="s">
        <v>59</v>
      </c>
      <c r="F21" s="5">
        <v>97.0625</v>
      </c>
      <c r="G21" s="5">
        <v>97.125</v>
      </c>
      <c r="H21">
        <f t="shared" si="0"/>
        <v>6.25E-2</v>
      </c>
      <c r="I21" s="8">
        <f>(W21-D21*SUM(I$2:I20)/2)/(100+D21/2)</f>
        <v>0.68661982059742566</v>
      </c>
      <c r="J21" s="8">
        <f>(U21-D21*SUM(J$2:J20)/2)/(100+D21/2)</f>
        <v>0.68707591022693804</v>
      </c>
      <c r="K21">
        <f t="shared" si="1"/>
        <v>3.9417666336614143E-2</v>
      </c>
      <c r="L21">
        <f t="shared" si="2"/>
        <v>3.9346696252893887E-2</v>
      </c>
      <c r="M21">
        <f t="shared" si="3"/>
        <v>3.9036700343193065E-2</v>
      </c>
      <c r="N21">
        <f t="shared" si="4"/>
        <v>3.8967087770564124E-2</v>
      </c>
      <c r="O21" s="5">
        <f t="shared" si="8"/>
        <v>4.6167801589122925E-2</v>
      </c>
      <c r="P21" s="5">
        <f t="shared" si="9"/>
        <v>4.6087170534931277E-2</v>
      </c>
      <c r="Q21" s="5">
        <v>3.8650000000000002</v>
      </c>
      <c r="R21" s="5">
        <v>3.8690000000000002</v>
      </c>
      <c r="S21" s="5">
        <v>3.8610000000000002</v>
      </c>
      <c r="T21" s="5">
        <v>97.125</v>
      </c>
      <c r="U21" s="5">
        <v>98.57692308</v>
      </c>
      <c r="V21">
        <f t="shared" si="7"/>
        <v>1.4519230800000003</v>
      </c>
      <c r="W21">
        <f t="shared" si="5"/>
        <v>98.51442308</v>
      </c>
      <c r="X21" s="5"/>
      <c r="Y21" s="5"/>
      <c r="Z21" s="5"/>
      <c r="AA21" s="5"/>
      <c r="AC21" s="7"/>
      <c r="AD21" s="7"/>
    </row>
    <row r="22" spans="1:30">
      <c r="B22" s="9">
        <v>43327</v>
      </c>
      <c r="C22" s="7">
        <v>10.220000000000001</v>
      </c>
      <c r="D22" s="5">
        <v>3.8</v>
      </c>
      <c r="E22" s="5" t="s">
        <v>59</v>
      </c>
      <c r="F22" s="5">
        <v>97.0625</v>
      </c>
      <c r="G22" s="5">
        <v>97.125</v>
      </c>
      <c r="I22" s="8">
        <f>(W22-D22*SUM(I$2:I21)/2)/(100+D22/2)</f>
        <v>0.66328536134311444</v>
      </c>
      <c r="J22" s="8">
        <f>(U22-D22*SUM(J$2:J21)/2)/(100+D22/2)</f>
        <v>0.66310539235170729</v>
      </c>
      <c r="K22">
        <f t="shared" si="1"/>
        <v>4.098900763611768E-2</v>
      </c>
      <c r="L22">
        <f t="shared" si="2"/>
        <v>4.1016648856205817E-2</v>
      </c>
      <c r="M22">
        <f t="shared" si="3"/>
        <v>4.0577376759938222E-2</v>
      </c>
      <c r="N22">
        <f t="shared" si="4"/>
        <v>4.0604468147813932E-2</v>
      </c>
      <c r="O22" s="5">
        <f t="shared" si="8"/>
        <v>5.4311101686189023E-2</v>
      </c>
      <c r="P22" s="5">
        <f t="shared" si="9"/>
        <v>5.5210415638954347E-2</v>
      </c>
      <c r="U22" s="5">
        <v>100</v>
      </c>
      <c r="V22">
        <v>1.45</v>
      </c>
      <c r="W22">
        <v>100</v>
      </c>
    </row>
    <row r="23" spans="1:30">
      <c r="A23" s="1" t="s">
        <v>300</v>
      </c>
      <c r="B23" t="s">
        <v>301</v>
      </c>
      <c r="C23" s="7">
        <f t="shared" si="6"/>
        <v>10.738888888888889</v>
      </c>
      <c r="D23">
        <v>8.875</v>
      </c>
      <c r="E23" t="s">
        <v>59</v>
      </c>
      <c r="F23">
        <v>140.59375</v>
      </c>
      <c r="G23">
        <v>140.65625</v>
      </c>
      <c r="H23">
        <f t="shared" ref="H23:H46" si="10">G23-F23</f>
        <v>6.25E-2</v>
      </c>
      <c r="I23" s="8">
        <f>(W23-D23*SUM(I$2:I22)/2)/(100+D23/2)</f>
        <v>0.62846029578006035</v>
      </c>
      <c r="J23" s="8">
        <f>(U23-D23*SUM(J$2:J22)/2)/(100+D23/2)</f>
        <v>0.62865627680655234</v>
      </c>
      <c r="K23">
        <f t="shared" si="1"/>
        <v>4.4201389652581247E-2</v>
      </c>
      <c r="L23">
        <f t="shared" si="2"/>
        <v>4.4171072592197991E-2</v>
      </c>
      <c r="M23">
        <f t="shared" si="3"/>
        <v>4.3723454533495687E-2</v>
      </c>
      <c r="N23">
        <f t="shared" si="4"/>
        <v>4.3693785861470769E-2</v>
      </c>
      <c r="O23" s="5">
        <f t="shared" si="8"/>
        <v>9.2542878536465478E-2</v>
      </c>
      <c r="P23" s="5">
        <f t="shared" si="9"/>
        <v>9.2927781962419465E-2</v>
      </c>
      <c r="Q23">
        <v>4.1040000000000001</v>
      </c>
      <c r="R23">
        <v>4.1070000000000002</v>
      </c>
      <c r="S23">
        <v>4.101</v>
      </c>
      <c r="T23">
        <v>140.65625</v>
      </c>
      <c r="U23">
        <v>144.33791209</v>
      </c>
      <c r="V23">
        <f t="shared" ref="V23:V46" si="11">U23-T23</f>
        <v>3.6816620900000032</v>
      </c>
      <c r="W23">
        <f t="shared" ref="W23:W46" si="12">F23+V23</f>
        <v>144.27541209</v>
      </c>
      <c r="AC23" s="7"/>
      <c r="AD23" s="7"/>
    </row>
    <row r="24" spans="1:30">
      <c r="A24" s="1" t="s">
        <v>302</v>
      </c>
      <c r="B24" t="s">
        <v>303</v>
      </c>
      <c r="C24" s="7">
        <f t="shared" si="6"/>
        <v>11.241666666666667</v>
      </c>
      <c r="D24">
        <v>8.125</v>
      </c>
      <c r="E24" t="s">
        <v>59</v>
      </c>
      <c r="F24">
        <v>134.671875</v>
      </c>
      <c r="G24">
        <v>134.734375</v>
      </c>
      <c r="H24">
        <f t="shared" si="10"/>
        <v>6.25E-2</v>
      </c>
      <c r="I24" s="8">
        <f>(W24-D24*SUM(I$2:I23)/2)/(100+D24/2)</f>
        <v>0.61015624712672911</v>
      </c>
      <c r="J24" s="8">
        <f>(U24-D24*SUM(J$2:J23)/2)/(100+D24/2)</f>
        <v>0.61037941700157727</v>
      </c>
      <c r="K24">
        <f t="shared" si="1"/>
        <v>4.4927222031160285E-2</v>
      </c>
      <c r="L24">
        <f t="shared" si="2"/>
        <v>4.4893231075710194E-2</v>
      </c>
      <c r="M24">
        <f t="shared" si="3"/>
        <v>4.4433635050216136E-2</v>
      </c>
      <c r="N24">
        <f t="shared" si="4"/>
        <v>4.4400382582345355E-2</v>
      </c>
      <c r="O24" s="5">
        <f t="shared" si="8"/>
        <v>8.7074605015640349E-2</v>
      </c>
      <c r="P24" s="5">
        <f t="shared" si="9"/>
        <v>8.6382295800767173E-2</v>
      </c>
      <c r="Q24">
        <v>4.18</v>
      </c>
      <c r="R24">
        <v>4.1829999999999998</v>
      </c>
      <c r="S24">
        <v>4.1779999999999999</v>
      </c>
      <c r="T24">
        <v>134.734375</v>
      </c>
      <c r="U24">
        <v>138.10491071000001</v>
      </c>
      <c r="V24">
        <f t="shared" si="11"/>
        <v>3.3705357100000128</v>
      </c>
      <c r="W24">
        <f t="shared" si="12"/>
        <v>138.04241071000001</v>
      </c>
      <c r="AC24" s="7"/>
      <c r="AD24" s="7"/>
    </row>
    <row r="25" spans="1:30">
      <c r="A25" s="1" t="s">
        <v>304</v>
      </c>
      <c r="B25" t="s">
        <v>305</v>
      </c>
      <c r="C25" s="7">
        <f t="shared" si="6"/>
        <v>11.752777777777778</v>
      </c>
      <c r="D25">
        <v>8.5</v>
      </c>
      <c r="E25" t="s">
        <v>59</v>
      </c>
      <c r="F25">
        <v>139.125</v>
      </c>
      <c r="G25">
        <v>139.1875</v>
      </c>
      <c r="H25">
        <f t="shared" si="10"/>
        <v>6.25E-2</v>
      </c>
      <c r="I25" s="8">
        <f>(W25-D25*SUM(I$2:I24)/2)/(100+D25/2)</f>
        <v>0.59538830188994751</v>
      </c>
      <c r="J25" s="8">
        <f>(U25-D25*SUM(J$2:J24)/2)/(100+D25/2)</f>
        <v>0.59558458377874546</v>
      </c>
      <c r="K25">
        <f t="shared" si="1"/>
        <v>4.5108553724404032E-2</v>
      </c>
      <c r="L25">
        <f t="shared" si="2"/>
        <v>4.5079243230174759E-2</v>
      </c>
      <c r="M25">
        <f t="shared" si="3"/>
        <v>4.4611017992815416E-2</v>
      </c>
      <c r="N25">
        <f t="shared" si="4"/>
        <v>4.4582346818219598E-2</v>
      </c>
      <c r="O25" s="5">
        <f t="shared" si="8"/>
        <v>5.5546932623855794E-2</v>
      </c>
      <c r="P25" s="5">
        <f t="shared" si="9"/>
        <v>5.5528121325740587E-2</v>
      </c>
      <c r="Q25">
        <v>4.1970000000000001</v>
      </c>
      <c r="R25">
        <v>4.2</v>
      </c>
      <c r="S25">
        <v>4.194</v>
      </c>
      <c r="T25">
        <v>139.1875</v>
      </c>
      <c r="U25">
        <v>142.71359889999999</v>
      </c>
      <c r="V25">
        <f t="shared" si="11"/>
        <v>3.5260988999999938</v>
      </c>
      <c r="W25">
        <f t="shared" si="12"/>
        <v>142.65109889999999</v>
      </c>
      <c r="AC25" s="7"/>
      <c r="AD25" s="7"/>
    </row>
    <row r="26" spans="1:30">
      <c r="A26" s="1" t="s">
        <v>308</v>
      </c>
      <c r="B26" t="s">
        <v>309</v>
      </c>
      <c r="C26" s="7">
        <f t="shared" si="6"/>
        <v>12.258333333333333</v>
      </c>
      <c r="D26">
        <v>8.75</v>
      </c>
      <c r="E26" t="s">
        <v>59</v>
      </c>
      <c r="F26">
        <v>141.984375</v>
      </c>
      <c r="G26">
        <v>142.046875</v>
      </c>
      <c r="H26">
        <f t="shared" si="10"/>
        <v>6.25E-2</v>
      </c>
      <c r="I26" s="8">
        <f>(W26-D26*SUM(I$2:I25)/2)/(100+D26/2)</f>
        <v>0.57540057952090651</v>
      </c>
      <c r="J26" s="8">
        <f>(U26-D26*SUM(J$2:J25)/2)/(100+D26/2)</f>
        <v>0.57557655320482126</v>
      </c>
      <c r="K26">
        <f t="shared" si="1"/>
        <v>4.6118641775267921E-2</v>
      </c>
      <c r="L26">
        <f t="shared" si="2"/>
        <v>4.6092546905874165E-2</v>
      </c>
      <c r="M26">
        <f t="shared" si="3"/>
        <v>4.5598828485456266E-2</v>
      </c>
      <c r="N26">
        <f t="shared" si="4"/>
        <v>4.5573315142602322E-2</v>
      </c>
      <c r="O26" s="5">
        <f t="shared" si="8"/>
        <v>6.0402559265340106E-2</v>
      </c>
      <c r="P26" s="5">
        <f t="shared" si="9"/>
        <v>6.0466090223747049E-2</v>
      </c>
      <c r="Q26">
        <v>4.2640000000000002</v>
      </c>
      <c r="R26">
        <v>4.2670000000000003</v>
      </c>
      <c r="S26">
        <v>4.2610000000000001</v>
      </c>
      <c r="T26">
        <v>142.046875</v>
      </c>
      <c r="U26">
        <v>145.67668269000001</v>
      </c>
      <c r="V26">
        <f t="shared" si="11"/>
        <v>3.6298076900000069</v>
      </c>
      <c r="W26">
        <f t="shared" si="12"/>
        <v>145.61418269000001</v>
      </c>
      <c r="AC26" s="7"/>
      <c r="AD26" s="7"/>
    </row>
    <row r="27" spans="1:30">
      <c r="A27" s="1" t="s">
        <v>310</v>
      </c>
      <c r="B27" t="s">
        <v>311</v>
      </c>
      <c r="C27" s="7">
        <f t="shared" si="6"/>
        <v>12.769444444444444</v>
      </c>
      <c r="D27">
        <v>7.875</v>
      </c>
      <c r="E27" t="s">
        <v>59</v>
      </c>
      <c r="F27">
        <v>134.578125</v>
      </c>
      <c r="G27">
        <v>134.640625</v>
      </c>
      <c r="H27">
        <f t="shared" si="10"/>
        <v>6.25E-2</v>
      </c>
      <c r="I27" s="8">
        <f>(W27-D27*SUM(I$2:I26)/2)/(100+D27/2)</f>
        <v>0.56359100089843972</v>
      </c>
      <c r="J27" s="8">
        <f>(U27-D27*SUM(J$2:J26)/2)/(100+D27/2)</f>
        <v>0.56380350968066306</v>
      </c>
      <c r="K27">
        <f t="shared" si="1"/>
        <v>4.5929684858795561E-2</v>
      </c>
      <c r="L27">
        <f t="shared" si="2"/>
        <v>4.5898806440736184E-2</v>
      </c>
      <c r="M27">
        <f t="shared" si="3"/>
        <v>4.541407529995789E-2</v>
      </c>
      <c r="N27">
        <f t="shared" si="4"/>
        <v>4.5383882248744456E-2</v>
      </c>
      <c r="O27" s="5">
        <f t="shared" si="8"/>
        <v>5.6419107013452319E-2</v>
      </c>
      <c r="P27" s="5">
        <f t="shared" si="9"/>
        <v>5.6369060412701399E-2</v>
      </c>
      <c r="Q27">
        <v>4.2869999999999999</v>
      </c>
      <c r="R27">
        <v>4.29</v>
      </c>
      <c r="S27">
        <v>4.2850000000000001</v>
      </c>
      <c r="T27">
        <v>134.640625</v>
      </c>
      <c r="U27">
        <v>137.90745192</v>
      </c>
      <c r="V27">
        <f t="shared" si="11"/>
        <v>3.2668269199999997</v>
      </c>
      <c r="W27">
        <f t="shared" si="12"/>
        <v>137.84495192</v>
      </c>
      <c r="AC27" s="7"/>
      <c r="AD27" s="7"/>
    </row>
    <row r="28" spans="1:30">
      <c r="A28" s="1" t="s">
        <v>314</v>
      </c>
      <c r="B28" t="s">
        <v>315</v>
      </c>
      <c r="C28" s="7">
        <f t="shared" si="6"/>
        <v>13.272222222222222</v>
      </c>
      <c r="D28">
        <v>8.125</v>
      </c>
      <c r="E28" t="s">
        <v>59</v>
      </c>
      <c r="F28">
        <v>137.828125</v>
      </c>
      <c r="G28">
        <v>137.890625</v>
      </c>
      <c r="H28">
        <f t="shared" si="10"/>
        <v>6.25E-2</v>
      </c>
      <c r="I28" s="8">
        <f>(W28-D28*SUM(I$2:I27)/2)/(100+D28/2)</f>
        <v>0.54895813997156917</v>
      </c>
      <c r="J28" s="8">
        <f>(U28-D28*SUM(J$2:J27)/2)/(100+D28/2)</f>
        <v>0.54914976887047962</v>
      </c>
      <c r="K28">
        <f t="shared" si="1"/>
        <v>4.622357863091775E-2</v>
      </c>
      <c r="L28">
        <f t="shared" si="2"/>
        <v>4.6196066696133409E-2</v>
      </c>
      <c r="M28">
        <f t="shared" si="3"/>
        <v>4.5701423601125057E-2</v>
      </c>
      <c r="N28">
        <f t="shared" si="4"/>
        <v>4.56745261122391E-2</v>
      </c>
      <c r="O28" s="5">
        <f t="shared" si="8"/>
        <v>4.8168407796461032E-2</v>
      </c>
      <c r="P28" s="5">
        <f t="shared" si="9"/>
        <v>4.8123091062566958E-2</v>
      </c>
      <c r="Q28">
        <v>4.3090000000000002</v>
      </c>
      <c r="R28">
        <v>4.3109999999999999</v>
      </c>
      <c r="S28">
        <v>4.306</v>
      </c>
      <c r="T28">
        <v>137.890625</v>
      </c>
      <c r="U28">
        <v>141.26116071000001</v>
      </c>
      <c r="V28">
        <f t="shared" si="11"/>
        <v>3.3705357100000128</v>
      </c>
      <c r="W28">
        <f t="shared" si="12"/>
        <v>141.19866071000001</v>
      </c>
      <c r="AC28" s="7"/>
      <c r="AD28" s="7"/>
    </row>
    <row r="29" spans="1:30">
      <c r="A29" s="1" t="s">
        <v>399</v>
      </c>
      <c r="B29" s="9">
        <v>44788</v>
      </c>
      <c r="C29" s="7">
        <f>0.5*(C28+C30)</f>
        <v>13.779166666666667</v>
      </c>
      <c r="D29">
        <v>0</v>
      </c>
      <c r="E29" t="s">
        <v>59</v>
      </c>
      <c r="H29">
        <f t="shared" si="10"/>
        <v>0</v>
      </c>
      <c r="I29" s="8">
        <f>(W29-D29*SUM(I$2:I28)/2)/(100+D29/2)</f>
        <v>0.54505560055311131</v>
      </c>
      <c r="J29" s="8">
        <f>(U29-D29*SUM(J$2:J28)/2)/(100+D29/2)</f>
        <v>0.54505560055311131</v>
      </c>
      <c r="K29">
        <f t="shared" si="1"/>
        <v>4.5026655507570901E-2</v>
      </c>
      <c r="L29">
        <f t="shared" si="2"/>
        <v>4.5026655507570901E-2</v>
      </c>
      <c r="M29">
        <f t="shared" si="3"/>
        <v>4.4530905129654297E-2</v>
      </c>
      <c r="N29">
        <f t="shared" si="4"/>
        <v>4.4530905129654297E-2</v>
      </c>
      <c r="O29" s="5">
        <f t="shared" ref="O29:O47" si="13">I27/I29-1</f>
        <v>3.4006439575190228E-2</v>
      </c>
      <c r="P29" s="5">
        <f t="shared" ref="P29:P47" si="14">J27/J29-1</f>
        <v>3.4396324170463899E-2</v>
      </c>
      <c r="U29">
        <f>50*(I28+I30)</f>
        <v>54.505560055311129</v>
      </c>
      <c r="V29">
        <v>0</v>
      </c>
      <c r="W29">
        <f>50*(I28+I30)</f>
        <v>54.505560055311129</v>
      </c>
      <c r="AC29" s="7"/>
      <c r="AD29" s="7"/>
    </row>
    <row r="30" spans="1:30">
      <c r="A30" s="1" t="s">
        <v>318</v>
      </c>
      <c r="B30" t="s">
        <v>319</v>
      </c>
      <c r="C30" s="7">
        <f t="shared" si="6"/>
        <v>14.286111111111111</v>
      </c>
      <c r="D30">
        <v>7.25</v>
      </c>
      <c r="E30" t="s">
        <v>59</v>
      </c>
      <c r="F30">
        <v>130.078125</v>
      </c>
      <c r="G30">
        <v>130.140625</v>
      </c>
      <c r="H30">
        <f t="shared" si="10"/>
        <v>6.25E-2</v>
      </c>
      <c r="I30" s="8">
        <f>(W30-D30*SUM(I$2:I28)/2)/(100+D30/2)</f>
        <v>0.54115306113465356</v>
      </c>
      <c r="J30" s="8">
        <f>(U30-D30*SUM(J$2:J28)/2)/(100+D30/2)</f>
        <v>0.5413830245921919</v>
      </c>
      <c r="K30">
        <f t="shared" si="1"/>
        <v>4.3919651431668871E-2</v>
      </c>
      <c r="L30">
        <f t="shared" si="2"/>
        <v>4.388860633321845E-2</v>
      </c>
      <c r="M30">
        <f t="shared" si="3"/>
        <v>4.3447725224865064E-2</v>
      </c>
      <c r="N30">
        <f t="shared" si="4"/>
        <v>4.3417339980473368E-2</v>
      </c>
      <c r="O30" s="5">
        <f t="shared" si="13"/>
        <v>1.4423052177789497E-2</v>
      </c>
      <c r="P30" s="5">
        <f t="shared" si="14"/>
        <v>1.4346117121308399E-2</v>
      </c>
      <c r="Q30">
        <v>4.3650000000000002</v>
      </c>
      <c r="R30">
        <v>4.3680000000000003</v>
      </c>
      <c r="S30">
        <v>4.3630000000000004</v>
      </c>
      <c r="T30">
        <v>130.140625</v>
      </c>
      <c r="U30">
        <v>133.14817995000001</v>
      </c>
      <c r="V30">
        <f t="shared" si="11"/>
        <v>3.0075549500000136</v>
      </c>
      <c r="W30">
        <f t="shared" si="12"/>
        <v>133.08567995000001</v>
      </c>
      <c r="AC30" s="7"/>
      <c r="AD30" s="7"/>
    </row>
    <row r="31" spans="1:30">
      <c r="A31" s="1" t="s">
        <v>322</v>
      </c>
      <c r="B31" t="s">
        <v>323</v>
      </c>
      <c r="C31" s="7">
        <f t="shared" si="6"/>
        <v>14.797222222222222</v>
      </c>
      <c r="D31">
        <v>7.125</v>
      </c>
      <c r="E31" t="s">
        <v>59</v>
      </c>
      <c r="F31">
        <v>129.28125</v>
      </c>
      <c r="G31">
        <v>129.34375</v>
      </c>
      <c r="H31">
        <f t="shared" si="10"/>
        <v>6.25E-2</v>
      </c>
      <c r="I31" s="8">
        <f>(W31-D31*SUM(I$2:I30)/2)/(100+D31/2)</f>
        <v>0.50873988466955022</v>
      </c>
      <c r="J31" s="8">
        <f>(U31-D31*SUM(J$2:J30)/2)/(100+D31/2)</f>
        <v>0.50896851417579836</v>
      </c>
      <c r="K31">
        <f t="shared" si="1"/>
        <v>4.6731005066872111E-2</v>
      </c>
      <c r="L31">
        <f t="shared" si="2"/>
        <v>4.6699222627892167E-2</v>
      </c>
      <c r="M31">
        <f t="shared" si="3"/>
        <v>4.6197453880609363E-2</v>
      </c>
      <c r="N31">
        <f t="shared" si="4"/>
        <v>4.6166388764992128E-2</v>
      </c>
      <c r="O31" s="5">
        <f t="shared" si="13"/>
        <v>7.13836618238608E-2</v>
      </c>
      <c r="P31" s="5">
        <f t="shared" si="14"/>
        <v>7.0902394494384069E-2</v>
      </c>
      <c r="Q31">
        <v>4.383</v>
      </c>
      <c r="R31">
        <v>4.3860000000000001</v>
      </c>
      <c r="S31">
        <v>4.3810000000000002</v>
      </c>
      <c r="T31">
        <v>129.34375</v>
      </c>
      <c r="U31">
        <v>132.29945054999999</v>
      </c>
      <c r="V31">
        <f t="shared" si="11"/>
        <v>2.9557005499999889</v>
      </c>
      <c r="W31">
        <f t="shared" si="12"/>
        <v>132.23695054999999</v>
      </c>
      <c r="AC31" s="7"/>
      <c r="AD31" s="7"/>
    </row>
    <row r="32" spans="1:30">
      <c r="A32" s="1" t="s">
        <v>324</v>
      </c>
      <c r="B32" t="s">
        <v>325</v>
      </c>
      <c r="C32" s="7">
        <f t="shared" si="6"/>
        <v>15.3</v>
      </c>
      <c r="D32">
        <v>6.25</v>
      </c>
      <c r="E32" t="s">
        <v>59</v>
      </c>
      <c r="F32">
        <v>119.90625</v>
      </c>
      <c r="G32">
        <v>119.9375</v>
      </c>
      <c r="H32">
        <f t="shared" si="10"/>
        <v>3.125E-2</v>
      </c>
      <c r="I32" s="8">
        <f>(W32-D32*SUM(I$2:I31)/2)/(100+D32/2)</f>
        <v>0.49578618578334954</v>
      </c>
      <c r="J32" s="8">
        <f>(U32-D32*SUM(J$2:J31)/2)/(100+D32/2)</f>
        <v>0.4957520588349163</v>
      </c>
      <c r="K32">
        <f t="shared" si="1"/>
        <v>4.6924582061463216E-2</v>
      </c>
      <c r="L32">
        <f t="shared" si="2"/>
        <v>4.6929292300261993E-2</v>
      </c>
      <c r="M32">
        <f t="shared" si="3"/>
        <v>4.6386651697535974E-2</v>
      </c>
      <c r="N32">
        <f t="shared" si="4"/>
        <v>4.6391255161399414E-2</v>
      </c>
      <c r="O32" s="5">
        <f t="shared" si="13"/>
        <v>9.1504920169616311E-2</v>
      </c>
      <c r="P32" s="5">
        <f t="shared" si="14"/>
        <v>9.2043925878017463E-2</v>
      </c>
      <c r="Q32">
        <v>4.4249999999999998</v>
      </c>
      <c r="R32">
        <v>4.4269999999999996</v>
      </c>
      <c r="S32">
        <v>4.4240000000000004</v>
      </c>
      <c r="T32">
        <v>119.9375</v>
      </c>
      <c r="U32">
        <v>122.53021978</v>
      </c>
      <c r="V32">
        <f t="shared" si="11"/>
        <v>2.5927197799999959</v>
      </c>
      <c r="W32">
        <f t="shared" si="12"/>
        <v>122.49896978</v>
      </c>
      <c r="AC32" s="7"/>
      <c r="AD32" s="7"/>
    </row>
    <row r="33" spans="1:30">
      <c r="A33" s="1" t="s">
        <v>399</v>
      </c>
      <c r="B33" t="s">
        <v>400</v>
      </c>
      <c r="C33" s="7">
        <f t="shared" si="6"/>
        <v>15.811111111111112</v>
      </c>
      <c r="D33">
        <v>0</v>
      </c>
      <c r="E33" t="s">
        <v>113</v>
      </c>
      <c r="I33" s="8">
        <f>(W33-D33*SUM(I$2:I32)/2)/(100+D33/2)</f>
        <v>0.48519079052223302</v>
      </c>
      <c r="J33" s="8">
        <f>(U33-D33*SUM(J$2:J32)/2)/(100+D33/2)</f>
        <v>0.48516803922327761</v>
      </c>
      <c r="K33">
        <f t="shared" si="1"/>
        <v>4.6803058460724412E-2</v>
      </c>
      <c r="L33">
        <f t="shared" si="2"/>
        <v>4.6806163070832074E-2</v>
      </c>
      <c r="M33">
        <f t="shared" si="3"/>
        <v>4.6267879297062553E-2</v>
      </c>
      <c r="N33">
        <f t="shared" si="4"/>
        <v>4.6270913707011641E-2</v>
      </c>
      <c r="O33" s="5">
        <f t="shared" si="13"/>
        <v>4.8535740181651521E-2</v>
      </c>
      <c r="P33" s="5">
        <f t="shared" si="14"/>
        <v>4.905614761974797E-2</v>
      </c>
      <c r="U33">
        <f>200/3*J32+100/3*X35</f>
        <v>48.51680392232776</v>
      </c>
      <c r="W33">
        <f>200/3*I32+100/3*X35</f>
        <v>48.519079052223304</v>
      </c>
      <c r="AC33" s="7"/>
      <c r="AD33" s="7"/>
    </row>
    <row r="34" spans="1:30">
      <c r="A34" s="1" t="s">
        <v>399</v>
      </c>
      <c r="B34" t="s">
        <v>401</v>
      </c>
      <c r="C34" s="7">
        <f t="shared" si="6"/>
        <v>16.316666666666666</v>
      </c>
      <c r="D34">
        <v>0</v>
      </c>
      <c r="E34" t="s">
        <v>165</v>
      </c>
      <c r="I34" s="8">
        <f>(W34-D34*SUM(I$2:I33)/2)/(100+D34/2)</f>
        <v>0.47459539526111655</v>
      </c>
      <c r="J34" s="8">
        <f>(U34-D34*SUM(J$2:J33)/2)/(100+D34/2)</f>
        <v>0.47458401961163887</v>
      </c>
      <c r="K34">
        <f t="shared" si="1"/>
        <v>4.6736020228805186E-2</v>
      </c>
      <c r="L34">
        <f t="shared" si="2"/>
        <v>4.6737557901608717E-2</v>
      </c>
      <c r="M34">
        <f t="shared" si="3"/>
        <v>4.6202355808247386E-2</v>
      </c>
      <c r="N34">
        <f t="shared" si="4"/>
        <v>4.6203858760518024E-2</v>
      </c>
      <c r="O34" s="5">
        <f t="shared" si="13"/>
        <v>4.4650223609047135E-2</v>
      </c>
      <c r="P34" s="5">
        <f t="shared" si="14"/>
        <v>4.4603354408350393E-2</v>
      </c>
      <c r="U34">
        <f>100/3*J32+200/3*X35</f>
        <v>47.458401961163887</v>
      </c>
      <c r="W34">
        <f>100/3*I32+200/3*X35</f>
        <v>47.459539526111655</v>
      </c>
      <c r="AC34" s="7"/>
      <c r="AD34" s="7"/>
    </row>
    <row r="35" spans="1:30">
      <c r="A35" s="1" t="s">
        <v>328</v>
      </c>
      <c r="B35" t="s">
        <v>329</v>
      </c>
      <c r="C35" s="7">
        <f t="shared" si="6"/>
        <v>16.827777777777779</v>
      </c>
      <c r="D35">
        <v>7.625</v>
      </c>
      <c r="E35" t="s">
        <v>59</v>
      </c>
      <c r="F35">
        <v>137.625</v>
      </c>
      <c r="G35">
        <v>137.6875</v>
      </c>
      <c r="H35">
        <f t="shared" si="10"/>
        <v>6.25E-2</v>
      </c>
      <c r="I35" s="8">
        <f>(W35-D35*SUM(I$2:I34)/2)/(100+D35/2)</f>
        <v>0.46397211155371115</v>
      </c>
      <c r="J35" s="8">
        <f>(U35-D35*SUM(J$2:J34)/2)/(100+D35/2)</f>
        <v>0.46416805733367034</v>
      </c>
      <c r="K35">
        <f t="shared" si="1"/>
        <v>4.6691999607438417E-2</v>
      </c>
      <c r="L35">
        <f t="shared" si="2"/>
        <v>4.6665736927816504E-2</v>
      </c>
      <c r="M35">
        <f t="shared" si="3"/>
        <v>4.6159328700908553E-2</v>
      </c>
      <c r="N35">
        <f t="shared" si="4"/>
        <v>4.6133658320312687E-2</v>
      </c>
      <c r="O35" s="5">
        <f t="shared" si="13"/>
        <v>4.5732660304660389E-2</v>
      </c>
      <c r="P35" s="5">
        <f t="shared" si="14"/>
        <v>4.5242195273491825E-2</v>
      </c>
      <c r="Q35">
        <v>4.4020000000000001</v>
      </c>
      <c r="R35">
        <v>4.4039999999999999</v>
      </c>
      <c r="S35">
        <v>4.399</v>
      </c>
      <c r="T35">
        <v>137.6875</v>
      </c>
      <c r="U35">
        <v>140.85061812999999</v>
      </c>
      <c r="V35">
        <f t="shared" si="11"/>
        <v>3.1631181299999866</v>
      </c>
      <c r="W35">
        <f t="shared" si="12"/>
        <v>140.78811812999999</v>
      </c>
      <c r="X35">
        <v>0.46400000000000002</v>
      </c>
      <c r="AC35" s="7"/>
      <c r="AD35" s="7"/>
    </row>
    <row r="36" spans="1:30">
      <c r="A36" s="1" t="s">
        <v>330</v>
      </c>
      <c r="B36" t="s">
        <v>331</v>
      </c>
      <c r="C36" s="7">
        <f t="shared" si="6"/>
        <v>17.330555555555556</v>
      </c>
      <c r="D36">
        <v>6.875</v>
      </c>
      <c r="E36" t="s">
        <v>59</v>
      </c>
      <c r="F36">
        <v>128.875</v>
      </c>
      <c r="G36">
        <v>128.9375</v>
      </c>
      <c r="H36">
        <f t="shared" si="10"/>
        <v>6.25E-2</v>
      </c>
      <c r="I36" s="8">
        <f>(W36-D36*SUM(I$2:I35)/2)/(100+D36/2)</f>
        <v>0.45071116656021581</v>
      </c>
      <c r="J36" s="8">
        <f>(U36-D36*SUM(J$2:J35)/2)/(100+D36/2)</f>
        <v>0.4509414001161211</v>
      </c>
      <c r="K36">
        <f t="shared" si="1"/>
        <v>4.7057676441596641E-2</v>
      </c>
      <c r="L36">
        <f t="shared" si="2"/>
        <v>4.7026822466518903E-2</v>
      </c>
      <c r="M36">
        <f t="shared" si="3"/>
        <v>4.6516725015064875E-2</v>
      </c>
      <c r="N36">
        <f t="shared" si="4"/>
        <v>4.6486572119659897E-2</v>
      </c>
      <c r="O36" s="5">
        <f t="shared" si="13"/>
        <v>5.2992316305768172E-2</v>
      </c>
      <c r="P36" s="5">
        <f t="shared" si="14"/>
        <v>5.2429471965602659E-2</v>
      </c>
      <c r="Q36">
        <v>4.4420000000000002</v>
      </c>
      <c r="R36">
        <v>4.4450000000000003</v>
      </c>
      <c r="S36">
        <v>4.4400000000000004</v>
      </c>
      <c r="T36">
        <v>128.9375</v>
      </c>
      <c r="U36">
        <v>131.78949176</v>
      </c>
      <c r="V36">
        <f t="shared" si="11"/>
        <v>2.8519917600000042</v>
      </c>
      <c r="W36">
        <f t="shared" si="12"/>
        <v>131.72699176</v>
      </c>
      <c r="AC36" s="7"/>
      <c r="AD36" s="7"/>
    </row>
    <row r="37" spans="1:30">
      <c r="A37" s="1" t="s">
        <v>332</v>
      </c>
      <c r="B37" t="s">
        <v>333</v>
      </c>
      <c r="C37" s="7">
        <f t="shared" si="6"/>
        <v>17.841666666666665</v>
      </c>
      <c r="D37">
        <v>6</v>
      </c>
      <c r="E37" t="s">
        <v>59</v>
      </c>
      <c r="F37">
        <v>118.484375</v>
      </c>
      <c r="G37">
        <v>118.546875</v>
      </c>
      <c r="H37">
        <f t="shared" si="10"/>
        <v>6.25E-2</v>
      </c>
      <c r="I37" s="8">
        <f>(W37-D37*SUM(I$2:I36)/2)/(100+D37/2)</f>
        <v>0.44025670334669653</v>
      </c>
      <c r="J37" s="8">
        <f>(U37-D37*SUM(J$2:J36)/2)/(100+D37/2)</f>
        <v>0.44052901068444494</v>
      </c>
      <c r="K37">
        <f t="shared" si="1"/>
        <v>4.7055668766251113E-2</v>
      </c>
      <c r="L37">
        <f t="shared" si="2"/>
        <v>4.7019382196324511E-2</v>
      </c>
      <c r="M37">
        <f t="shared" si="3"/>
        <v>4.6514762972651003E-2</v>
      </c>
      <c r="N37">
        <f t="shared" si="4"/>
        <v>4.6479300844574301E-2</v>
      </c>
      <c r="O37" s="5">
        <f t="shared" si="13"/>
        <v>5.386722797571819E-2</v>
      </c>
      <c r="P37" s="5">
        <f t="shared" si="14"/>
        <v>5.3660590053984603E-2</v>
      </c>
      <c r="Q37">
        <v>4.468</v>
      </c>
      <c r="R37">
        <v>4.4710000000000001</v>
      </c>
      <c r="S37">
        <v>4.4660000000000002</v>
      </c>
      <c r="T37">
        <v>118.546875</v>
      </c>
      <c r="U37">
        <v>121.03588599</v>
      </c>
      <c r="V37">
        <f t="shared" si="11"/>
        <v>2.489010989999997</v>
      </c>
      <c r="W37">
        <f t="shared" si="12"/>
        <v>120.97338599</v>
      </c>
      <c r="AC37" s="7"/>
      <c r="AD37" s="7"/>
    </row>
    <row r="38" spans="1:30">
      <c r="A38" s="1" t="s">
        <v>334</v>
      </c>
      <c r="B38" t="s">
        <v>335</v>
      </c>
      <c r="C38" s="7">
        <f t="shared" si="6"/>
        <v>18.344444444444445</v>
      </c>
      <c r="D38">
        <v>6.75</v>
      </c>
      <c r="E38" t="s">
        <v>59</v>
      </c>
      <c r="F38">
        <v>128</v>
      </c>
      <c r="G38">
        <v>128.0625</v>
      </c>
      <c r="H38">
        <f t="shared" si="10"/>
        <v>6.25E-2</v>
      </c>
      <c r="I38" s="8">
        <f>(W38-D38*SUM(I$2:I37)/2)/(100+D38/2)</f>
        <v>0.42789801448854525</v>
      </c>
      <c r="J38" s="8">
        <f>(U38-D38*SUM(J$2:J37)/2)/(100+D38/2)</f>
        <v>0.42811878426360406</v>
      </c>
      <c r="K38">
        <f t="shared" si="1"/>
        <v>4.7361324302249264E-2</v>
      </c>
      <c r="L38">
        <f t="shared" si="2"/>
        <v>4.7331875122952782E-2</v>
      </c>
      <c r="M38">
        <f t="shared" si="3"/>
        <v>4.6813449537840945E-2</v>
      </c>
      <c r="N38">
        <f t="shared" si="4"/>
        <v>4.6784673699657109E-2</v>
      </c>
      <c r="O38" s="5">
        <f t="shared" si="13"/>
        <v>5.3314461154811532E-2</v>
      </c>
      <c r="P38" s="5">
        <f t="shared" si="14"/>
        <v>5.3309073769733484E-2</v>
      </c>
      <c r="Q38">
        <v>4.4729999999999999</v>
      </c>
      <c r="R38">
        <v>4.4749999999999996</v>
      </c>
      <c r="S38">
        <v>4.4710000000000001</v>
      </c>
      <c r="T38">
        <v>128.0625</v>
      </c>
      <c r="U38">
        <v>130.86263736000001</v>
      </c>
      <c r="V38">
        <f t="shared" si="11"/>
        <v>2.8001373600000079</v>
      </c>
      <c r="W38">
        <f t="shared" si="12"/>
        <v>130.80013736000001</v>
      </c>
      <c r="AC38" s="7"/>
      <c r="AD38" s="7"/>
    </row>
    <row r="39" spans="1:30">
      <c r="A39" s="1" t="s">
        <v>338</v>
      </c>
      <c r="B39" t="s">
        <v>339</v>
      </c>
      <c r="C39" s="7">
        <f t="shared" si="6"/>
        <v>18.855555555555554</v>
      </c>
      <c r="D39">
        <v>6.625</v>
      </c>
      <c r="E39" t="s">
        <v>59</v>
      </c>
      <c r="F39">
        <v>126.4375</v>
      </c>
      <c r="G39">
        <v>126.5</v>
      </c>
      <c r="H39">
        <f t="shared" si="10"/>
        <v>6.25E-2</v>
      </c>
      <c r="I39" s="8">
        <f>(W39-D39*SUM(I$2:I38)/2)/(100+D39/2)</f>
        <v>0.41432806382815329</v>
      </c>
      <c r="J39" s="8">
        <f>(U39-D39*SUM(J$2:J38)/2)/(100+D39/2)</f>
        <v>0.41454900081057577</v>
      </c>
      <c r="K39">
        <f t="shared" si="1"/>
        <v>4.7837780805278118E-2</v>
      </c>
      <c r="L39">
        <f t="shared" si="2"/>
        <v>4.7808155906003735E-2</v>
      </c>
      <c r="M39">
        <f t="shared" si="3"/>
        <v>4.7278955887817276E-2</v>
      </c>
      <c r="N39">
        <f t="shared" si="4"/>
        <v>4.7250014928322148E-2</v>
      </c>
      <c r="O39" s="5">
        <f t="shared" si="13"/>
        <v>6.2579974136865113E-2</v>
      </c>
      <c r="P39" s="5">
        <f t="shared" si="14"/>
        <v>6.2670540329538671E-2</v>
      </c>
      <c r="Q39">
        <v>4.5069999999999997</v>
      </c>
      <c r="R39">
        <v>4.5090000000000003</v>
      </c>
      <c r="S39">
        <v>4.5039999999999996</v>
      </c>
      <c r="T39">
        <v>126.5</v>
      </c>
      <c r="U39">
        <v>129.24828296999999</v>
      </c>
      <c r="V39">
        <f t="shared" si="11"/>
        <v>2.7482829699999911</v>
      </c>
      <c r="W39">
        <f t="shared" si="12"/>
        <v>129.18578296999999</v>
      </c>
      <c r="AC39" s="7"/>
      <c r="AD39" s="7"/>
    </row>
    <row r="40" spans="1:30">
      <c r="A40" s="1" t="s">
        <v>340</v>
      </c>
      <c r="B40" t="s">
        <v>341</v>
      </c>
      <c r="C40" s="7">
        <f t="shared" si="6"/>
        <v>19.358333333333334</v>
      </c>
      <c r="D40">
        <v>6.375</v>
      </c>
      <c r="E40" t="s">
        <v>59</v>
      </c>
      <c r="F40">
        <v>123.578125</v>
      </c>
      <c r="G40">
        <v>123.640625</v>
      </c>
      <c r="H40">
        <f t="shared" si="10"/>
        <v>6.25E-2</v>
      </c>
      <c r="I40" s="8">
        <f>(W40-D40*SUM(I$2:I39)/2)/(100+D40/2)</f>
        <v>0.40490520335871144</v>
      </c>
      <c r="J40" s="8">
        <f>(U40-D40*SUM(J$2:J39)/2)/(100+D40/2)</f>
        <v>0.40513409217127405</v>
      </c>
      <c r="K40">
        <f t="shared" si="1"/>
        <v>4.7811307767572364E-2</v>
      </c>
      <c r="L40">
        <f t="shared" si="2"/>
        <v>4.7780719332124466E-2</v>
      </c>
      <c r="M40">
        <f t="shared" si="3"/>
        <v>4.7253094043403721E-2</v>
      </c>
      <c r="N40">
        <f t="shared" si="4"/>
        <v>4.7223211408198296E-2</v>
      </c>
      <c r="O40" s="5">
        <f t="shared" si="13"/>
        <v>5.6785664741048292E-2</v>
      </c>
      <c r="P40" s="5">
        <f t="shared" si="14"/>
        <v>5.6733542144394633E-2</v>
      </c>
      <c r="Q40">
        <v>4.516</v>
      </c>
      <c r="R40">
        <v>4.5179999999999998</v>
      </c>
      <c r="S40">
        <v>4.5140000000000002</v>
      </c>
      <c r="T40">
        <v>123.640625</v>
      </c>
      <c r="U40">
        <v>126.28519918000001</v>
      </c>
      <c r="V40">
        <f t="shared" si="11"/>
        <v>2.6445741800000064</v>
      </c>
      <c r="W40">
        <f t="shared" si="12"/>
        <v>126.22269918000001</v>
      </c>
      <c r="AC40" s="7"/>
      <c r="AD40" s="7"/>
    </row>
    <row r="41" spans="1:30">
      <c r="A41" s="1" t="s">
        <v>344</v>
      </c>
      <c r="B41" t="s">
        <v>345</v>
      </c>
      <c r="C41" s="7">
        <f t="shared" si="6"/>
        <v>20.375</v>
      </c>
      <c r="D41">
        <v>5.5</v>
      </c>
      <c r="E41" t="s">
        <v>59</v>
      </c>
      <c r="F41">
        <v>112.609375</v>
      </c>
      <c r="G41">
        <v>112.640625</v>
      </c>
      <c r="H41">
        <f t="shared" si="10"/>
        <v>3.125E-2</v>
      </c>
      <c r="I41" s="8">
        <f>(W41-D41*SUM(I$2:I40)/2)/(100+D41/2)</f>
        <v>0.39830609603899236</v>
      </c>
      <c r="J41" s="8">
        <f>(U41-D41*SUM(J$2:J40)/2)/(100+D41/2)</f>
        <v>0.39827763571272468</v>
      </c>
      <c r="K41">
        <f t="shared" si="1"/>
        <v>4.6215750252473375E-2</v>
      </c>
      <c r="L41">
        <f t="shared" si="2"/>
        <v>4.6219419380244098E-2</v>
      </c>
      <c r="M41">
        <f t="shared" si="3"/>
        <v>4.5693770096074893E-2</v>
      </c>
      <c r="N41">
        <f t="shared" si="4"/>
        <v>4.5697357264993244E-2</v>
      </c>
      <c r="O41" s="5">
        <f t="shared" si="13"/>
        <v>4.0225263807140976E-2</v>
      </c>
      <c r="P41" s="5">
        <f t="shared" si="14"/>
        <v>4.0854327832727133E-2</v>
      </c>
      <c r="Q41">
        <v>4.5350000000000001</v>
      </c>
      <c r="R41">
        <v>4.5359999999999996</v>
      </c>
      <c r="S41">
        <v>4.5339999999999998</v>
      </c>
      <c r="T41">
        <v>112.640625</v>
      </c>
      <c r="U41">
        <v>114.92221841</v>
      </c>
      <c r="V41">
        <f t="shared" si="11"/>
        <v>2.2815934099999993</v>
      </c>
      <c r="W41">
        <f t="shared" si="12"/>
        <v>114.89096841</v>
      </c>
      <c r="AC41" s="7"/>
      <c r="AD41" s="7"/>
    </row>
    <row r="42" spans="1:30">
      <c r="AC42" s="7"/>
      <c r="AD42" s="7"/>
    </row>
    <row r="43" spans="1:30">
      <c r="A43" s="1"/>
      <c r="C43" s="7"/>
      <c r="O43" s="5"/>
      <c r="P43" s="5"/>
      <c r="AC43" s="7"/>
      <c r="AD43" s="7"/>
    </row>
    <row r="44" spans="1:30">
      <c r="A44" s="1"/>
      <c r="C44" s="7"/>
      <c r="O44" s="5"/>
      <c r="P44" s="5"/>
      <c r="AC44" s="7"/>
      <c r="AD44" s="7"/>
    </row>
    <row r="45" spans="1:30">
      <c r="A45" s="1"/>
      <c r="C45" s="7"/>
      <c r="O45" s="5"/>
      <c r="P45" s="5"/>
      <c r="AC45" s="7"/>
      <c r="AD45" s="7"/>
    </row>
    <row r="46" spans="1:30">
      <c r="A46" s="1"/>
      <c r="C46" s="7"/>
      <c r="O46" s="5"/>
      <c r="P46" s="5"/>
      <c r="AC46" s="7"/>
      <c r="AD46" s="7"/>
    </row>
    <row r="47" spans="1:30">
      <c r="A47" s="1"/>
      <c r="C47" s="7"/>
      <c r="O47" s="5"/>
      <c r="P47" s="5"/>
      <c r="AC47" s="7"/>
      <c r="AD47" s="7"/>
    </row>
    <row r="48" spans="1:30">
      <c r="A48" s="1"/>
      <c r="C48" s="7"/>
      <c r="AC48" s="7"/>
      <c r="AD48" s="7"/>
    </row>
    <row r="49" spans="1:30">
      <c r="A49" s="1"/>
      <c r="C49" s="7"/>
      <c r="AC49" s="7"/>
      <c r="AD49" s="7"/>
    </row>
    <row r="50" spans="1:30">
      <c r="A50" s="1"/>
      <c r="C50" s="7"/>
      <c r="AC50" s="7"/>
      <c r="AD50" s="7"/>
    </row>
    <row r="51" spans="1:30">
      <c r="A51" s="1"/>
      <c r="C51" s="7"/>
      <c r="AC51" s="7"/>
      <c r="AD51" s="7"/>
    </row>
    <row r="52" spans="1:30">
      <c r="A52" s="1"/>
      <c r="C52" s="7"/>
      <c r="AC52" s="7"/>
      <c r="AD52" s="7"/>
    </row>
    <row r="53" spans="1:30">
      <c r="A53" s="1"/>
      <c r="C53" s="7"/>
      <c r="AC53" s="7"/>
      <c r="AD53" s="7"/>
    </row>
    <row r="54" spans="1:30">
      <c r="A54" s="1"/>
      <c r="C54" s="7"/>
      <c r="AC54" s="7"/>
      <c r="AD54" s="7"/>
    </row>
    <row r="55" spans="1:30">
      <c r="A55" s="1"/>
      <c r="C55" s="7"/>
      <c r="AC55" s="7"/>
      <c r="AD55" s="7"/>
    </row>
    <row r="56" spans="1:30">
      <c r="A56" s="1"/>
      <c r="C56" s="7"/>
      <c r="AC56" s="7"/>
      <c r="AD56" s="7"/>
    </row>
    <row r="57" spans="1:30">
      <c r="A57" s="1"/>
      <c r="C57" s="7"/>
      <c r="AC57" s="7"/>
      <c r="AD57" s="7"/>
    </row>
    <row r="58" spans="1:30">
      <c r="A58" s="1"/>
      <c r="C58" s="7"/>
      <c r="AC58" s="7"/>
      <c r="AD58" s="7"/>
    </row>
    <row r="59" spans="1:30">
      <c r="A59" s="1"/>
      <c r="C59" s="7"/>
      <c r="AC59" s="7"/>
      <c r="AD59" s="7"/>
    </row>
    <row r="60" spans="1:30">
      <c r="AD60" s="7"/>
    </row>
    <row r="61" spans="1:30">
      <c r="AD61" s="7"/>
    </row>
    <row r="62" spans="1:30">
      <c r="AD62" s="7"/>
    </row>
    <row r="63" spans="1:30">
      <c r="AD63" s="7"/>
    </row>
  </sheetData>
  <sortState ref="A2:Z70">
    <sortCondition descending="1" ref="F2:F70"/>
    <sortCondition ref="D2:D70"/>
    <sortCondition ref="G2:G70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prices and d's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b</cp:lastModifiedBy>
  <dcterms:created xsi:type="dcterms:W3CDTF">2008-07-29T19:07:06Z</dcterms:created>
  <dcterms:modified xsi:type="dcterms:W3CDTF">2008-09-10T22:13:19Z</dcterms:modified>
</cp:coreProperties>
</file>